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Fajtakísérletezés/TOP20/Top20_K/Fajtaválasztók_Öko_tő/"/>
    </mc:Choice>
  </mc:AlternateContent>
  <xr:revisionPtr revIDLastSave="264" documentId="8_{F2C3C5C6-C06B-4A93-A59F-561F26806E91}" xr6:coauthVersionLast="47" xr6:coauthVersionMax="47" xr10:uidLastSave="{E2317790-F9D1-4130-9D07-818587BF0BDE}"/>
  <workbookProtection workbookAlgorithmName="SHA-512" workbookHashValue="R4UggeumWTFjwbClzNN61g0Ab7hvPIIsYI91fnsMnqt1cuTdyIKc4hIurD6aj1CXUW1fghBOmc+UEbnXOrDyzA==" workbookSaltValue="W+6uB9mUsbDXMy4/o8SDzA==" workbookSpinCount="100000" lockStructure="1"/>
  <bookViews>
    <workbookView xWindow="-108" yWindow="-108" windowWidth="23256" windowHeight="12456" activeTab="1" xr2:uid="{EAAE0B03-FB93-45D2-BC97-F41D099C8355}"/>
  </bookViews>
  <sheets>
    <sheet name="info" sheetId="2" r:id="rId1"/>
    <sheet name="Trend" sheetId="1" r:id="rId2"/>
    <sheet name="KRITÉRIUM" sheetId="6" state="hidden" r:id="rId3"/>
    <sheet name="Munka1" sheetId="5" state="hidden" r:id="rId4"/>
    <sheet name="Dia" sheetId="4" state="hidden" r:id="rId5"/>
  </sheets>
  <definedNames>
    <definedName name="_xlnm._FilterDatabase" localSheetId="3" hidden="1">Munka1!$A$1:$Q$49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14" i="1"/>
  <c r="B2" i="1"/>
  <c r="J16" i="1"/>
  <c r="I16" i="1"/>
  <c r="C14" i="1"/>
  <c r="J20" i="1" s="1"/>
  <c r="J19" i="1"/>
  <c r="I19" i="1"/>
  <c r="J18" i="1"/>
  <c r="I18" i="1"/>
  <c r="J17" i="1"/>
  <c r="I17" i="1"/>
  <c r="I15" i="1"/>
  <c r="C3" i="1"/>
  <c r="C4" i="1"/>
  <c r="C5" i="1"/>
  <c r="C6" i="1"/>
  <c r="C7" i="1"/>
  <c r="C8" i="1"/>
  <c r="C9" i="1"/>
  <c r="C10" i="1"/>
  <c r="C11" i="1"/>
  <c r="C12" i="1"/>
  <c r="C13" i="1"/>
  <c r="E3" i="5" l="1"/>
  <c r="F3" i="5"/>
  <c r="G3" i="5"/>
  <c r="H3" i="5"/>
  <c r="I3" i="5"/>
  <c r="J3" i="5"/>
  <c r="K3" i="5"/>
  <c r="L3" i="5"/>
  <c r="E4" i="5"/>
  <c r="F4" i="5"/>
  <c r="G4" i="5"/>
  <c r="H4" i="5"/>
  <c r="I4" i="5"/>
  <c r="J4" i="5"/>
  <c r="K4" i="5"/>
  <c r="L4" i="5"/>
  <c r="E5" i="5"/>
  <c r="F5" i="5"/>
  <c r="G5" i="5"/>
  <c r="H5" i="5"/>
  <c r="I5" i="5"/>
  <c r="J5" i="5"/>
  <c r="K5" i="5"/>
  <c r="L5" i="5"/>
  <c r="E6" i="5"/>
  <c r="F6" i="5"/>
  <c r="G6" i="5"/>
  <c r="H6" i="5"/>
  <c r="I6" i="5"/>
  <c r="J6" i="5"/>
  <c r="K6" i="5"/>
  <c r="L6" i="5"/>
  <c r="E7" i="5"/>
  <c r="F7" i="5"/>
  <c r="G7" i="5"/>
  <c r="H7" i="5"/>
  <c r="I7" i="5"/>
  <c r="J7" i="5"/>
  <c r="K7" i="5"/>
  <c r="L7" i="5"/>
  <c r="E8" i="5"/>
  <c r="F8" i="5"/>
  <c r="G8" i="5"/>
  <c r="H8" i="5"/>
  <c r="I8" i="5"/>
  <c r="J8" i="5"/>
  <c r="K8" i="5"/>
  <c r="L8" i="5"/>
  <c r="E9" i="5"/>
  <c r="F9" i="5"/>
  <c r="G9" i="5"/>
  <c r="H9" i="5"/>
  <c r="I9" i="5"/>
  <c r="J9" i="5"/>
  <c r="K9" i="5"/>
  <c r="L9" i="5"/>
  <c r="E10" i="5"/>
  <c r="F10" i="5"/>
  <c r="G10" i="5"/>
  <c r="H10" i="5"/>
  <c r="I10" i="5"/>
  <c r="J10" i="5"/>
  <c r="K10" i="5"/>
  <c r="L10" i="5"/>
  <c r="E11" i="5"/>
  <c r="F11" i="5"/>
  <c r="G11" i="5"/>
  <c r="H11" i="5"/>
  <c r="I11" i="5"/>
  <c r="J11" i="5"/>
  <c r="K11" i="5"/>
  <c r="L11" i="5"/>
  <c r="E12" i="5"/>
  <c r="F12" i="5"/>
  <c r="G12" i="5"/>
  <c r="H12" i="5"/>
  <c r="I12" i="5"/>
  <c r="J12" i="5"/>
  <c r="K12" i="5"/>
  <c r="L12" i="5"/>
  <c r="E13" i="5"/>
  <c r="F13" i="5"/>
  <c r="G13" i="5"/>
  <c r="H13" i="5"/>
  <c r="I13" i="5"/>
  <c r="J13" i="5"/>
  <c r="K13" i="5"/>
  <c r="L13" i="5"/>
  <c r="E14" i="5"/>
  <c r="F14" i="5"/>
  <c r="G14" i="5"/>
  <c r="H14" i="5"/>
  <c r="I14" i="5"/>
  <c r="J14" i="5"/>
  <c r="K14" i="5"/>
  <c r="L14" i="5"/>
  <c r="E15" i="5"/>
  <c r="F15" i="5"/>
  <c r="G15" i="5"/>
  <c r="H15" i="5"/>
  <c r="I15" i="5"/>
  <c r="J15" i="5"/>
  <c r="K15" i="5"/>
  <c r="L15" i="5"/>
  <c r="E16" i="5"/>
  <c r="F16" i="5"/>
  <c r="G16" i="5"/>
  <c r="H16" i="5"/>
  <c r="I16" i="5"/>
  <c r="J16" i="5"/>
  <c r="K16" i="5"/>
  <c r="L16" i="5"/>
  <c r="E17" i="5"/>
  <c r="F17" i="5"/>
  <c r="G17" i="5"/>
  <c r="H17" i="5"/>
  <c r="I17" i="5"/>
  <c r="J17" i="5"/>
  <c r="K17" i="5"/>
  <c r="L17" i="5"/>
  <c r="E18" i="5"/>
  <c r="F18" i="5"/>
  <c r="G18" i="5"/>
  <c r="H18" i="5"/>
  <c r="I18" i="5"/>
  <c r="J18" i="5"/>
  <c r="K18" i="5"/>
  <c r="L18" i="5"/>
  <c r="E19" i="5"/>
  <c r="F19" i="5"/>
  <c r="G19" i="5"/>
  <c r="H19" i="5"/>
  <c r="I19" i="5"/>
  <c r="J19" i="5"/>
  <c r="K19" i="5"/>
  <c r="L19" i="5"/>
  <c r="E20" i="5"/>
  <c r="F20" i="5"/>
  <c r="G20" i="5"/>
  <c r="H20" i="5"/>
  <c r="I20" i="5"/>
  <c r="J20" i="5"/>
  <c r="K20" i="5"/>
  <c r="L20" i="5"/>
  <c r="E21" i="5"/>
  <c r="F21" i="5"/>
  <c r="G21" i="5"/>
  <c r="H21" i="5"/>
  <c r="I21" i="5"/>
  <c r="J21" i="5"/>
  <c r="K21" i="5"/>
  <c r="L21" i="5"/>
  <c r="E22" i="5"/>
  <c r="F22" i="5"/>
  <c r="G22" i="5"/>
  <c r="H22" i="5"/>
  <c r="I22" i="5"/>
  <c r="J22" i="5"/>
  <c r="K22" i="5"/>
  <c r="L22" i="5"/>
  <c r="E23" i="5"/>
  <c r="F23" i="5"/>
  <c r="G23" i="5"/>
  <c r="H23" i="5"/>
  <c r="I23" i="5"/>
  <c r="J23" i="5"/>
  <c r="K23" i="5"/>
  <c r="L23" i="5"/>
  <c r="E24" i="5"/>
  <c r="F24" i="5"/>
  <c r="G24" i="5"/>
  <c r="H24" i="5"/>
  <c r="I24" i="5"/>
  <c r="J24" i="5"/>
  <c r="K24" i="5"/>
  <c r="L24" i="5"/>
  <c r="E25" i="5"/>
  <c r="F25" i="5"/>
  <c r="G25" i="5"/>
  <c r="H25" i="5"/>
  <c r="I25" i="5"/>
  <c r="J25" i="5"/>
  <c r="K25" i="5"/>
  <c r="L25" i="5"/>
  <c r="E26" i="5"/>
  <c r="F26" i="5"/>
  <c r="G26" i="5"/>
  <c r="H26" i="5"/>
  <c r="I26" i="5"/>
  <c r="J26" i="5"/>
  <c r="K26" i="5"/>
  <c r="L26" i="5"/>
  <c r="E27" i="5"/>
  <c r="F27" i="5"/>
  <c r="G27" i="5"/>
  <c r="H27" i="5"/>
  <c r="I27" i="5"/>
  <c r="J27" i="5"/>
  <c r="K27" i="5"/>
  <c r="L27" i="5"/>
  <c r="E28" i="5"/>
  <c r="F28" i="5"/>
  <c r="G28" i="5"/>
  <c r="H28" i="5"/>
  <c r="I28" i="5"/>
  <c r="J28" i="5"/>
  <c r="K28" i="5"/>
  <c r="L28" i="5"/>
  <c r="E29" i="5"/>
  <c r="F29" i="5"/>
  <c r="G29" i="5"/>
  <c r="H29" i="5"/>
  <c r="I29" i="5"/>
  <c r="J29" i="5"/>
  <c r="K29" i="5"/>
  <c r="L29" i="5"/>
  <c r="E30" i="5"/>
  <c r="F30" i="5"/>
  <c r="G30" i="5"/>
  <c r="H30" i="5"/>
  <c r="I30" i="5"/>
  <c r="J30" i="5"/>
  <c r="K30" i="5"/>
  <c r="L30" i="5"/>
  <c r="E31" i="5"/>
  <c r="F31" i="5"/>
  <c r="G31" i="5"/>
  <c r="H31" i="5"/>
  <c r="I31" i="5"/>
  <c r="J31" i="5"/>
  <c r="K31" i="5"/>
  <c r="L31" i="5"/>
  <c r="E32" i="5"/>
  <c r="F32" i="5"/>
  <c r="G32" i="5"/>
  <c r="H32" i="5"/>
  <c r="I32" i="5"/>
  <c r="J32" i="5"/>
  <c r="K32" i="5"/>
  <c r="L32" i="5"/>
  <c r="E33" i="5"/>
  <c r="F33" i="5"/>
  <c r="G33" i="5"/>
  <c r="H33" i="5"/>
  <c r="I33" i="5"/>
  <c r="J33" i="5"/>
  <c r="K33" i="5"/>
  <c r="L33" i="5"/>
  <c r="E34" i="5"/>
  <c r="F34" i="5"/>
  <c r="G34" i="5"/>
  <c r="H34" i="5"/>
  <c r="I34" i="5"/>
  <c r="J34" i="5"/>
  <c r="K34" i="5"/>
  <c r="L34" i="5"/>
  <c r="E35" i="5"/>
  <c r="F35" i="5"/>
  <c r="G35" i="5"/>
  <c r="H35" i="5"/>
  <c r="I35" i="5"/>
  <c r="J35" i="5"/>
  <c r="K35" i="5"/>
  <c r="L35" i="5"/>
  <c r="E36" i="5"/>
  <c r="F36" i="5"/>
  <c r="G36" i="5"/>
  <c r="H36" i="5"/>
  <c r="I36" i="5"/>
  <c r="J36" i="5"/>
  <c r="K36" i="5"/>
  <c r="L36" i="5"/>
  <c r="E37" i="5"/>
  <c r="F37" i="5"/>
  <c r="G37" i="5"/>
  <c r="H37" i="5"/>
  <c r="I37" i="5"/>
  <c r="J37" i="5"/>
  <c r="K37" i="5"/>
  <c r="L37" i="5"/>
  <c r="E38" i="5"/>
  <c r="F38" i="5"/>
  <c r="G38" i="5"/>
  <c r="H38" i="5"/>
  <c r="I38" i="5"/>
  <c r="J38" i="5"/>
  <c r="K38" i="5"/>
  <c r="L38" i="5"/>
  <c r="E39" i="5"/>
  <c r="F39" i="5"/>
  <c r="G39" i="5"/>
  <c r="H39" i="5"/>
  <c r="I39" i="5"/>
  <c r="J39" i="5"/>
  <c r="K39" i="5"/>
  <c r="L39" i="5"/>
  <c r="E40" i="5"/>
  <c r="F40" i="5"/>
  <c r="C16" i="1" s="1"/>
  <c r="G40" i="5"/>
  <c r="H40" i="5"/>
  <c r="C17" i="1" s="1"/>
  <c r="I40" i="5"/>
  <c r="J40" i="5"/>
  <c r="K40" i="5"/>
  <c r="B18" i="1" s="1"/>
  <c r="L40" i="5"/>
  <c r="C18" i="1" s="1"/>
  <c r="E41" i="5"/>
  <c r="F41" i="5"/>
  <c r="G41" i="5"/>
  <c r="H41" i="5"/>
  <c r="I41" i="5"/>
  <c r="J41" i="5"/>
  <c r="K41" i="5"/>
  <c r="L41" i="5"/>
  <c r="E42" i="5"/>
  <c r="F42" i="5"/>
  <c r="G42" i="5"/>
  <c r="H42" i="5"/>
  <c r="I42" i="5"/>
  <c r="J42" i="5"/>
  <c r="K42" i="5"/>
  <c r="L42" i="5"/>
  <c r="E43" i="5"/>
  <c r="F43" i="5"/>
  <c r="G43" i="5"/>
  <c r="H43" i="5"/>
  <c r="I43" i="5"/>
  <c r="J43" i="5"/>
  <c r="K43" i="5"/>
  <c r="L43" i="5"/>
  <c r="E44" i="5"/>
  <c r="F44" i="5"/>
  <c r="G44" i="5"/>
  <c r="H44" i="5"/>
  <c r="I44" i="5"/>
  <c r="J44" i="5"/>
  <c r="K44" i="5"/>
  <c r="L44" i="5"/>
  <c r="E45" i="5"/>
  <c r="F45" i="5"/>
  <c r="G45" i="5"/>
  <c r="H45" i="5"/>
  <c r="I45" i="5"/>
  <c r="J45" i="5"/>
  <c r="K45" i="5"/>
  <c r="L45" i="5"/>
  <c r="E46" i="5"/>
  <c r="F46" i="5"/>
  <c r="G46" i="5"/>
  <c r="H46" i="5"/>
  <c r="I46" i="5"/>
  <c r="J46" i="5"/>
  <c r="K46" i="5"/>
  <c r="L46" i="5"/>
  <c r="E47" i="5"/>
  <c r="F47" i="5"/>
  <c r="G47" i="5"/>
  <c r="H47" i="5"/>
  <c r="I47" i="5"/>
  <c r="J47" i="5"/>
  <c r="K47" i="5"/>
  <c r="L47" i="5"/>
  <c r="E48" i="5"/>
  <c r="F48" i="5"/>
  <c r="G48" i="5"/>
  <c r="H48" i="5"/>
  <c r="I48" i="5"/>
  <c r="J48" i="5"/>
  <c r="K48" i="5"/>
  <c r="L48" i="5"/>
  <c r="E49" i="5"/>
  <c r="F49" i="5"/>
  <c r="G49" i="5"/>
  <c r="H49" i="5"/>
  <c r="I49" i="5"/>
  <c r="J49" i="5"/>
  <c r="K49" i="5"/>
  <c r="L49" i="5"/>
  <c r="L2" i="5"/>
  <c r="K2" i="5"/>
  <c r="J2" i="5"/>
  <c r="I2" i="5"/>
  <c r="H2" i="5"/>
  <c r="G2" i="5"/>
  <c r="F2" i="5"/>
  <c r="E2" i="5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C2" i="5"/>
  <c r="B2" i="5"/>
  <c r="B15" i="1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40" i="5"/>
  <c r="N41" i="5"/>
  <c r="N42" i="5"/>
  <c r="N43" i="5"/>
  <c r="N44" i="5"/>
  <c r="N45" i="5"/>
  <c r="N46" i="5"/>
  <c r="N2" i="5"/>
  <c r="M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40" i="5"/>
  <c r="M41" i="5"/>
  <c r="M42" i="5"/>
  <c r="M43" i="5"/>
  <c r="M44" i="5"/>
  <c r="M45" i="5"/>
  <c r="M46" i="5"/>
  <c r="C19" i="1"/>
  <c r="B19" i="1"/>
  <c r="I20" i="1" l="1"/>
  <c r="F14" i="1"/>
  <c r="E14" i="1" s="1"/>
  <c r="B4" i="1"/>
  <c r="F4" i="1" s="1"/>
  <c r="E4" i="1" s="1"/>
  <c r="B8" i="1"/>
  <c r="F8" i="1" s="1"/>
  <c r="E8" i="1" s="1"/>
  <c r="B12" i="1"/>
  <c r="F12" i="1" s="1"/>
  <c r="E12" i="1" s="1"/>
  <c r="B5" i="1"/>
  <c r="F5" i="1" s="1"/>
  <c r="E5" i="1" s="1"/>
  <c r="B9" i="1"/>
  <c r="F9" i="1" s="1"/>
  <c r="E9" i="1" s="1"/>
  <c r="B13" i="1"/>
  <c r="F13" i="1" s="1"/>
  <c r="E13" i="1" s="1"/>
  <c r="B3" i="1"/>
  <c r="F3" i="1" s="1"/>
  <c r="E3" i="1" s="1"/>
  <c r="B7" i="1"/>
  <c r="F7" i="1" s="1"/>
  <c r="E7" i="1" s="1"/>
  <c r="B11" i="1"/>
  <c r="F11" i="1" s="1"/>
  <c r="E11" i="1" s="1"/>
  <c r="B6" i="1"/>
  <c r="F6" i="1" s="1"/>
  <c r="E6" i="1" s="1"/>
  <c r="B10" i="1"/>
  <c r="F10" i="1" s="1"/>
  <c r="E10" i="1" s="1"/>
  <c r="G16" i="2"/>
  <c r="C20" i="1"/>
  <c r="B20" i="1"/>
  <c r="B17" i="1"/>
  <c r="B16" i="1"/>
  <c r="F2" i="1" l="1"/>
  <c r="E2" i="1" s="1"/>
  <c r="H5" i="1"/>
  <c r="D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tc={AF9A3CBA-13F0-4191-B1CC-FB0B0CDB4072}</author>
    <author>tc={ABF9DAC8-6A60-4FF9-ACAB-05E342C7E603}</author>
    <author>tc={9C47C354-02D9-4D85-82EF-BB0144CEDF86}</author>
    <author>tc={009FF5DF-EDF9-4D3F-B143-8CC4DD9FDDF8}</author>
    <author>tc={003B8A88-87E5-418A-A8FE-30D64D614BA0}</author>
    <author>tc={A5B49F99-1EB5-413D-9A33-0CA86D4E8244}</author>
    <author>tc={83036945-292E-4754-83F4-0A80B5299522}</author>
    <author>tc={9AF63856-2088-4B78-83CF-C3425C9C685B}</author>
    <author>tc={36EE6CEA-00B9-41A5-8FE0-B6A53FF61CF5}</author>
    <author>tc={3C9634EA-2CC7-4D81-BDFF-4681E9203E28}</author>
    <author>tc={84B88BB6-90D7-4FCF-AAEC-1AB476A3E7F8}</author>
    <author>tc={E8B8782F-587C-49F0-BE44-915332F790B2}</author>
    <author>tc={C2C1197C-6603-4F52-90CA-A5D98223C571}</author>
    <author>tc={051EC168-AC5E-48FB-8E43-47308B8C006D}</author>
    <author>tc={E5A57D42-9911-4F2C-860C-9EB77B50BD23}</author>
    <author>tc={0C8C934B-0BFD-45F2-BC9F-15E8C138A35C}</author>
    <author>tc={58D080EF-D443-4894-9B29-3BDBA5629405}</author>
    <author>tc={61138847-BDB8-4C5A-94D6-A83AF1CD70EC}</author>
    <author>tc={A66CDDE7-6979-4698-8515-1C1849E1EA3B}</author>
    <author>tc={8CC833F3-5F43-467E-9AFC-48DC7286D8C6}</author>
  </authors>
  <commentList>
    <comment ref="B1" authorId="0" shapeId="0" xr:uid="{AF9A3CBA-13F0-4191-B1CC-FB0B0CDB407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legkisebb tőszámon mért termés, t/ha</t>
      </text>
    </comment>
    <comment ref="C1" authorId="1" shapeId="0" xr:uid="{ABF9DAC8-6A60-4FF9-ACAB-05E342C7E60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legnagyobb tőszámon mért termés</t>
      </text>
    </comment>
    <comment ref="E1" authorId="2" shapeId="0" xr:uid="{9C47C354-02D9-4D85-82EF-BB0144CEDF8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változás jellege</t>
      </text>
    </comment>
    <comment ref="F1" authorId="3" shapeId="0" xr:uid="{009FF5DF-EDF9-4D3F-B143-8CC4DD9FDD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10000-es tőszámváltozásra adott átlagos válasz, kg/ha, 4 hely figyelembe vételével</t>
      </text>
    </comment>
    <comment ref="G1" authorId="4" shapeId="0" xr:uid="{003B8A88-87E5-418A-A8FE-30D64D614BA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Jobbra, a következő cellában megjelenő ˅ jelre kattintva jelennek meg a választható hibridek</t>
      </text>
    </comment>
    <comment ref="H1" authorId="5" shapeId="0" xr:uid="{A5B49F99-1EB5-413D-9A33-0CA86D4E824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alábbi  cellában megjelenő ˅ jelre kattintva jelennek meg a választható hibridek</t>
      </text>
    </comment>
    <comment ref="A2" authorId="6" shapeId="0" xr:uid="{83036945-292E-4754-83F4-0A80B529952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1. hibrid</t>
      </text>
    </comment>
    <comment ref="B2" authorId="7" shapeId="0" xr:uid="{9AF63856-2088-4B78-83CF-C3425C9C685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trendvonal kiinduló pontjának értéke</t>
      </text>
    </comment>
    <comment ref="C2" authorId="8" shapeId="0" xr:uid="{36EE6CEA-00B9-41A5-8FE0-B6A53FF61CF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trendvonal végpontjának értéke</t>
      </text>
    </comment>
    <comment ref="A14" authorId="9" shapeId="0" xr:uid="{3C9634EA-2CC7-4D81-BDFF-4681E9203E2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2. hibrid</t>
      </text>
    </comment>
    <comment ref="A15" authorId="10" shapeId="0" xr:uid="{84B88BB6-90D7-4FCF-AAEC-1AB476A3E7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K15" authorId="11" shapeId="0" xr:uid="{E8B8782F-587C-49F0-BE44-915332F790B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A16" authorId="12" shapeId="0" xr:uid="{C2C1197C-6603-4F52-90CA-A5D98223C57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K16" authorId="13" shapeId="0" xr:uid="{051EC168-AC5E-48FB-8E43-47308B8C006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A17" authorId="14" shapeId="0" xr:uid="{E5A57D42-9911-4F2C-860C-9EB77B50BD2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K17" authorId="15" shapeId="0" xr:uid="{0C8C934B-0BFD-45F2-BC9F-15E8C138A35C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A18" authorId="16" shapeId="0" xr:uid="{58D080EF-D443-4894-9B29-3BDBA562940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8" authorId="17" shapeId="0" xr:uid="{61138847-BDB8-4C5A-94D6-A83AF1CD70EC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A19" authorId="18" shapeId="0" xr:uid="{A66CDDE7-6979-4698-8515-1C1849E1EA3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9" authorId="19" shapeId="0" xr:uid="{8CC833F3-5F43-467E-9AFC-48DC7286D8C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</commentList>
</comments>
</file>

<file path=xl/sharedStrings.xml><?xml version="1.0" encoding="utf-8"?>
<sst xmlns="http://schemas.openxmlformats.org/spreadsheetml/2006/main" count="427" uniqueCount="122">
  <si>
    <t xml:space="preserve">2. </t>
  </si>
  <si>
    <t xml:space="preserve">1. </t>
  </si>
  <si>
    <t xml:space="preserve">3. </t>
  </si>
  <si>
    <t>stabil</t>
  </si>
  <si>
    <t>enyhén emelkedő</t>
  </si>
  <si>
    <t>emelkedő</t>
  </si>
  <si>
    <t>erősen emelkedő</t>
  </si>
  <si>
    <t>meredeken emelkedő</t>
  </si>
  <si>
    <t>enyhén csökkenő</t>
  </si>
  <si>
    <t>csökkenő</t>
  </si>
  <si>
    <t>erősen csökkenő</t>
  </si>
  <si>
    <t>meredeken csökkenő</t>
  </si>
  <si>
    <t>&lt;=-1</t>
  </si>
  <si>
    <t>&gt;=1</t>
  </si>
  <si>
    <t xml:space="preserve">4. </t>
  </si>
  <si>
    <t>Használd a "Trend" ablakot!</t>
  </si>
  <si>
    <t>kis tőszám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</si>
  <si>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</si>
  <si>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</si>
  <si>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</si>
  <si>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</si>
  <si>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</si>
  <si>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</si>
  <si>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</si>
  <si>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</si>
  <si>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</si>
  <si>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</si>
  <si>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</si>
  <si>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</si>
  <si>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</si>
  <si>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</si>
  <si>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</si>
  <si>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nagy tőszám</t>
  </si>
  <si>
    <t xml:space="preserve">5. </t>
  </si>
  <si>
    <t>A diagramon szemléld meg az adatváltozás (reakció) irányát</t>
  </si>
  <si>
    <t>Hibridválasztó</t>
  </si>
  <si>
    <t>P9363</t>
  </si>
  <si>
    <t>P9415</t>
  </si>
  <si>
    <t>DKC4709</t>
  </si>
  <si>
    <t>Merida</t>
  </si>
  <si>
    <t>Korai</t>
  </si>
  <si>
    <t>vizsgálati csoport</t>
  </si>
  <si>
    <t>Szemnedvesség</t>
  </si>
  <si>
    <t>Változók</t>
  </si>
  <si>
    <t>Vizsgálati csoport</t>
  </si>
  <si>
    <t>szemnedvesség1</t>
  </si>
  <si>
    <t>szemnedvesség2</t>
  </si>
  <si>
    <t>Max</t>
  </si>
  <si>
    <t>Min</t>
  </si>
  <si>
    <t>DKC5092</t>
  </si>
  <si>
    <t>Fidencio</t>
  </si>
  <si>
    <t>Corassano</t>
  </si>
  <si>
    <t>P0217</t>
  </si>
  <si>
    <t>DKC4943</t>
  </si>
  <si>
    <t>P0023</t>
  </si>
  <si>
    <t>Virágzás/nap</t>
  </si>
  <si>
    <t>Termés, t/ha</t>
  </si>
  <si>
    <t>szártörés(35)</t>
  </si>
  <si>
    <t>szártörés(85)</t>
  </si>
  <si>
    <t>virágzás dátuma1</t>
  </si>
  <si>
    <t>virágzás dátuma2</t>
  </si>
  <si>
    <t>Átlag_közép</t>
  </si>
  <si>
    <t>Átlag_korai</t>
  </si>
  <si>
    <t>Ha a G2 cellára kattintasz, a H2 cella bal alsó sarkában megjelenik egy ˇ jel</t>
  </si>
  <si>
    <t>Kattincs a ˇ-jelre, s megjelenik a teljes hibridlista, amelyekből kiváaszthatod azt, amelyikre kíváncsi vagy</t>
  </si>
  <si>
    <t>Ha megjelent a hibrid, a grafikon érzékelteti a változás irányát, amit aztán szövegesen is olvashatsz</t>
  </si>
  <si>
    <t>Olvasd el a hibridre vonatkozó kiegészítő mért, számolt, megfigyelt adatokat is!</t>
  </si>
  <si>
    <t>Küldd el nekünk is a véleményedet!</t>
  </si>
  <si>
    <t>DKC4897</t>
  </si>
  <si>
    <t>Mg440</t>
  </si>
  <si>
    <t>Kabaretto</t>
  </si>
  <si>
    <t>KWS Inteligens</t>
  </si>
  <si>
    <t>P9978</t>
  </si>
  <si>
    <t>Fornad</t>
  </si>
  <si>
    <t>Extasia</t>
  </si>
  <si>
    <t>Mendy</t>
  </si>
  <si>
    <t>P9903</t>
  </si>
  <si>
    <t>Armagnac</t>
  </si>
  <si>
    <t>Cadixxio Duo</t>
  </si>
  <si>
    <t>DKC5685</t>
  </si>
  <si>
    <t>P0725</t>
  </si>
  <si>
    <t>P9911</t>
  </si>
  <si>
    <t>Kalabre</t>
  </si>
  <si>
    <t>Device</t>
  </si>
  <si>
    <t>DKC5542</t>
  </si>
  <si>
    <t>KWS Hypolito</t>
  </si>
  <si>
    <t>Synopsis</t>
  </si>
  <si>
    <t>SG167</t>
  </si>
  <si>
    <t>P9610</t>
  </si>
  <si>
    <t>DKC4391</t>
  </si>
  <si>
    <t>SyZefir</t>
  </si>
  <si>
    <t>Filea</t>
  </si>
  <si>
    <t>Cali</t>
  </si>
  <si>
    <t>Loupiac</t>
  </si>
  <si>
    <t>Barington</t>
  </si>
  <si>
    <t>DKC4590</t>
  </si>
  <si>
    <t>Mv352</t>
  </si>
  <si>
    <t>Közép</t>
  </si>
  <si>
    <t>Késői</t>
  </si>
  <si>
    <t>Max_korai</t>
  </si>
  <si>
    <t>Min_korai</t>
  </si>
  <si>
    <t>Max_késői</t>
  </si>
  <si>
    <t>Max_közép</t>
  </si>
  <si>
    <t>Min_középi</t>
  </si>
  <si>
    <t>Min_késői</t>
  </si>
  <si>
    <t>Átlag_késői</t>
  </si>
  <si>
    <t>Jellemzés</t>
  </si>
  <si>
    <t>Termés</t>
  </si>
  <si>
    <t>Víz</t>
  </si>
  <si>
    <t>Nővir</t>
  </si>
  <si>
    <t>megdőlt1</t>
  </si>
  <si>
    <t>megdőlt2</t>
  </si>
  <si>
    <t>legnagyobb  hely adata</t>
  </si>
  <si>
    <t>legkisebb hely adata</t>
  </si>
  <si>
    <t>Trendvonal_1 helyzete</t>
  </si>
  <si>
    <t xml:space="preserve">  Legördülő lista jele</t>
  </si>
  <si>
    <t>Termésreakció</t>
  </si>
  <si>
    <t>Használd a "Trend" ablakot! Ha a hibridneveket tartalmazó  cellára kattintasz, a szomszédos cella bal alsó sarkában megjelenik egy ˇ jel (nyíl mutatja). A táblázat 2 hibrid összehasonlítását teszi lehetővé.</t>
  </si>
  <si>
    <t>2. hibrid</t>
  </si>
  <si>
    <t>Megdőlés %</t>
  </si>
  <si>
    <t>Szártörés %</t>
  </si>
  <si>
    <t>kg/ha változás/hely,         4 helyből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</si>
</sst>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0_ ;[Red]\-0\ 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darkTrellis">
        <fgColor theme="6" tint="0.39994506668294322"/>
        <bgColor theme="8" tint="0.599963377788628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1">
          <color theme="5" tint="0.59999389629810485"/>
        </stop>
      </gradientFill>
    </fill>
    <fill>
      <gradientFill>
        <stop position="0">
          <color theme="5" tint="0.40000610370189521"/>
        </stop>
        <stop position="1">
          <color theme="9" tint="0.59999389629810485"/>
        </stop>
      </gradientFill>
    </fill>
    <fill>
      <gradientFill>
        <stop position="0">
          <color theme="2"/>
        </stop>
        <stop position="0.5">
          <color theme="7" tint="0.40000610370189521"/>
        </stop>
        <stop position="1">
          <color theme="2"/>
        </stop>
      </gradientFill>
    </fill>
    <fill>
      <gradientFill>
        <stop position="0">
          <color theme="9" tint="0.40000610370189521"/>
        </stop>
        <stop position="1">
          <color rgb="FFFF0000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/>
    <xf numFmtId="2" fontId="0" fillId="0" borderId="0" xfId="0" applyNumberFormat="1"/>
    <xf numFmtId="166" fontId="8" fillId="0" borderId="1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2" fontId="11" fillId="9" borderId="0" xfId="0" applyNumberFormat="1" applyFont="1" applyFill="1" applyAlignment="1">
      <alignment horizontal="center" vertical="center"/>
    </xf>
    <xf numFmtId="166" fontId="11" fillId="9" borderId="0" xfId="0" applyNumberFormat="1" applyFont="1" applyFill="1" applyAlignment="1">
      <alignment horizontal="center" vertical="center"/>
    </xf>
    <xf numFmtId="0" fontId="14" fillId="0" borderId="0" xfId="1"/>
    <xf numFmtId="0" fontId="9" fillId="0" borderId="0" xfId="0" applyFont="1"/>
    <xf numFmtId="0" fontId="16" fillId="0" borderId="0" xfId="0" applyFont="1"/>
    <xf numFmtId="0" fontId="18" fillId="12" borderId="0" xfId="0" applyFont="1" applyFill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 wrapText="1"/>
    </xf>
    <xf numFmtId="0" fontId="16" fillId="0" borderId="0" xfId="0" applyFont="1" applyProtection="1"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2" fontId="11" fillId="3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5" borderId="2" xfId="0" applyNumberFormat="1" applyFont="1" applyFill="1" applyBorder="1" applyAlignment="1" applyProtection="1">
      <alignment horizontal="center" vertical="center"/>
      <protection locked="0"/>
    </xf>
    <xf numFmtId="0" fontId="0" fillId="9" borderId="2" xfId="0" applyFill="1" applyBorder="1"/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Protection="1">
      <protection locked="0"/>
    </xf>
    <xf numFmtId="2" fontId="0" fillId="0" borderId="2" xfId="0" applyNumberFormat="1" applyBorder="1" applyProtection="1">
      <protection locked="0"/>
    </xf>
    <xf numFmtId="165" fontId="15" fillId="5" borderId="2" xfId="0" applyNumberFormat="1" applyFont="1" applyFill="1" applyBorder="1" applyAlignment="1" applyProtection="1">
      <alignment horizontal="center" vertical="center"/>
      <protection locked="0"/>
    </xf>
    <xf numFmtId="0" fontId="17" fillId="13" borderId="0" xfId="0" applyFont="1" applyFill="1" applyAlignment="1">
      <alignment horizontal="center" wrapText="1"/>
    </xf>
    <xf numFmtId="2" fontId="19" fillId="3" borderId="0" xfId="0" applyNumberFormat="1" applyFont="1" applyFill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5" fillId="3" borderId="2" xfId="0" applyFont="1" applyFill="1" applyBorder="1" applyAlignment="1" applyProtection="1">
      <alignment horizontal="center" vertical="center"/>
      <protection locked="0" hidden="1"/>
    </xf>
    <xf numFmtId="2" fontId="11" fillId="9" borderId="0" xfId="0" applyNumberFormat="1" applyFont="1" applyFill="1" applyAlignment="1">
      <alignment horizontal="centerContinuous" vertical="center"/>
    </xf>
    <xf numFmtId="2" fontId="11" fillId="9" borderId="0" xfId="0" applyNumberFormat="1" applyFont="1" applyFill="1" applyAlignment="1" applyProtection="1">
      <alignment horizontal="centerContinuous" vertical="center"/>
      <protection hidden="1"/>
    </xf>
    <xf numFmtId="0" fontId="9" fillId="7" borderId="2" xfId="0" applyFont="1" applyFill="1" applyBorder="1" applyAlignment="1" applyProtection="1">
      <alignment horizontal="right" vertical="top"/>
      <protection locked="0"/>
    </xf>
    <xf numFmtId="0" fontId="9" fillId="15" borderId="2" xfId="0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left" vertical="top"/>
    </xf>
    <xf numFmtId="0" fontId="5" fillId="17" borderId="0" xfId="0" applyFont="1" applyFill="1" applyAlignment="1">
      <alignment horizontal="centerContinuous" vertical="center"/>
    </xf>
    <xf numFmtId="0" fontId="22" fillId="17" borderId="0" xfId="0" applyFont="1" applyFill="1" applyAlignment="1">
      <alignment horizontal="centerContinuous" vertical="center"/>
    </xf>
    <xf numFmtId="0" fontId="1" fillId="17" borderId="0" xfId="0" applyFont="1" applyFill="1" applyAlignment="1">
      <alignment horizontal="centerContinuous" vertical="center"/>
    </xf>
    <xf numFmtId="2" fontId="11" fillId="17" borderId="0" xfId="0" applyNumberFormat="1" applyFont="1" applyFill="1" applyAlignment="1">
      <alignment horizontal="center" vertical="center"/>
    </xf>
    <xf numFmtId="166" fontId="11" fillId="17" borderId="0" xfId="0" applyNumberFormat="1" applyFont="1" applyFill="1" applyAlignment="1">
      <alignment horizontal="center" vertical="center"/>
    </xf>
    <xf numFmtId="2" fontId="21" fillId="17" borderId="0" xfId="0" applyNumberFormat="1" applyFont="1" applyFill="1" applyAlignment="1" applyProtection="1">
      <alignment horizontal="center" vertical="center"/>
      <protection locked="0"/>
    </xf>
    <xf numFmtId="0" fontId="0" fillId="17" borderId="0" xfId="0" applyFill="1"/>
    <xf numFmtId="0" fontId="10" fillId="17" borderId="0" xfId="0" applyFont="1" applyFill="1"/>
    <xf numFmtId="2" fontId="19" fillId="17" borderId="0" xfId="0" applyNumberFormat="1" applyFont="1" applyFill="1" applyAlignment="1">
      <alignment horizontal="left" vertical="center" wrapText="1"/>
    </xf>
    <xf numFmtId="2" fontId="20" fillId="17" borderId="0" xfId="0" applyNumberFormat="1" applyFont="1" applyFill="1" applyAlignment="1">
      <alignment horizontal="left" vertical="center" wrapText="1"/>
    </xf>
    <xf numFmtId="0" fontId="22" fillId="17" borderId="0" xfId="0" applyFont="1" applyFill="1" applyAlignment="1">
      <alignment horizontal="left" vertical="top"/>
    </xf>
    <xf numFmtId="0" fontId="1" fillId="17" borderId="0" xfId="0" applyFont="1" applyFill="1" applyAlignment="1">
      <alignment horizontal="left" vertical="top"/>
    </xf>
    <xf numFmtId="0" fontId="0" fillId="17" borderId="0" xfId="0" applyFill="1" applyProtection="1">
      <protection locked="0"/>
    </xf>
    <xf numFmtId="2" fontId="19" fillId="17" borderId="0" xfId="0" applyNumberFormat="1" applyFont="1" applyFill="1" applyAlignment="1">
      <alignment horizontal="left" vertical="center"/>
    </xf>
    <xf numFmtId="164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0" xfId="0" applyNumberFormat="1" applyFont="1" applyFill="1" applyAlignment="1" applyProtection="1">
      <alignment horizontal="center" vertical="center" wrapText="1"/>
      <protection hidden="1"/>
    </xf>
    <xf numFmtId="2" fontId="11" fillId="3" borderId="2" xfId="0" applyNumberFormat="1" applyFont="1" applyFill="1" applyBorder="1" applyAlignment="1" applyProtection="1">
      <alignment horizontal="center" vertical="center"/>
      <protection hidden="1"/>
    </xf>
    <xf numFmtId="2" fontId="11" fillId="17" borderId="0" xfId="0" applyNumberFormat="1" applyFont="1" applyFill="1" applyAlignment="1" applyProtection="1">
      <alignment horizontal="center" vertical="center"/>
      <protection hidden="1"/>
    </xf>
    <xf numFmtId="0" fontId="12" fillId="6" borderId="2" xfId="0" applyFont="1" applyFill="1" applyBorder="1" applyAlignment="1" applyProtection="1">
      <alignment horizontal="center" vertical="center" wrapText="1"/>
      <protection hidden="1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/>
    <xf numFmtId="0" fontId="1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14" fillId="16" borderId="0" xfId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</cellXfs>
  <cellStyles count="2">
    <cellStyle name="Hivatkozás" xfId="1" builtinId="8"/>
    <cellStyle name="Normál" xfId="0" builtinId="0"/>
  </cellStyles>
  <dxfs count="0"/>
  <tableStyles count="1" defaultTableStyle="TableStyleMedium2" defaultPivotStyle="PivotStyleLight16">
    <tableStyle name="Invisible" pivot="0" table="0" count="0" xr9:uid="{C99AE735-9B50-476D-88FE-76BC512B3D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Agro-ökológiai reakció(</a:t>
            </a:r>
            <a:r>
              <a:rPr lang="hu-HU" baseline="0"/>
              <a:t>P.Z.3. természóna, 2021.)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Trend!$B$2:$C$2</c:f>
              <c:numCache>
                <c:formatCode>0.00</c:formatCode>
                <c:ptCount val="2"/>
                <c:pt idx="0">
                  <c:v>13.683910924654631</c:v>
                </c:pt>
                <c:pt idx="1">
                  <c:v>12.522456564115602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C72-8164-F2A7565B53B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Trend!$B$3:$C$3</c:f>
            </c:numRef>
          </c:val>
          <c:smooth val="0"/>
          <c:extLst>
            <c:ext xmlns:c16="http://schemas.microsoft.com/office/drawing/2014/chart" uri="{C3380CC4-5D6E-409C-BE32-E72D297353CC}">
              <c16:uniqueId val="{00000000-CCB6-42D4-8B16-DBF160D22EB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Trend!$B$4:$C$4</c:f>
            </c:numRef>
          </c:val>
          <c:smooth val="0"/>
          <c:extLst>
            <c:ext xmlns:c16="http://schemas.microsoft.com/office/drawing/2014/chart" uri="{C3380CC4-5D6E-409C-BE32-E72D297353CC}">
              <c16:uniqueId val="{00000001-CCB6-42D4-8B16-DBF160D22EB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Trend!$B$5:$C$5</c:f>
            </c:numRef>
          </c:val>
          <c:smooth val="0"/>
          <c:extLst>
            <c:ext xmlns:c16="http://schemas.microsoft.com/office/drawing/2014/chart" uri="{C3380CC4-5D6E-409C-BE32-E72D297353CC}">
              <c16:uniqueId val="{00000002-CCB6-42D4-8B16-DBF160D22EB0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Trend!$B$6:$C$6</c:f>
            </c:numRef>
          </c:val>
          <c:smooth val="0"/>
          <c:extLst>
            <c:ext xmlns:c16="http://schemas.microsoft.com/office/drawing/2014/chart" uri="{C3380CC4-5D6E-409C-BE32-E72D297353CC}">
              <c16:uniqueId val="{00000003-CCB6-42D4-8B16-DBF160D22EB0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Trend!$B$7:$C$7</c:f>
            </c:numRef>
          </c:val>
          <c:smooth val="0"/>
          <c:extLst>
            <c:ext xmlns:c16="http://schemas.microsoft.com/office/drawing/2014/chart" uri="{C3380CC4-5D6E-409C-BE32-E72D297353CC}">
              <c16:uniqueId val="{00000004-CCB6-42D4-8B16-DBF160D22EB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Trend!$B$8:$C$8</c:f>
            </c:numRef>
          </c:val>
          <c:smooth val="0"/>
          <c:extLst>
            <c:ext xmlns:c16="http://schemas.microsoft.com/office/drawing/2014/chart" uri="{C3380CC4-5D6E-409C-BE32-E72D297353CC}">
              <c16:uniqueId val="{00000005-CCB6-42D4-8B16-DBF160D22EB0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Trend!$B$9:$C$9</c:f>
            </c:numRef>
          </c:val>
          <c:smooth val="0"/>
          <c:extLst>
            <c:ext xmlns:c16="http://schemas.microsoft.com/office/drawing/2014/chart" uri="{C3380CC4-5D6E-409C-BE32-E72D297353CC}">
              <c16:uniqueId val="{00000006-CCB6-42D4-8B16-DBF160D22EB0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Trend!$B$10:$C$10</c:f>
            </c:numRef>
          </c:val>
          <c:smooth val="0"/>
          <c:extLst>
            <c:ext xmlns:c16="http://schemas.microsoft.com/office/drawing/2014/chart" uri="{C3380CC4-5D6E-409C-BE32-E72D297353CC}">
              <c16:uniqueId val="{00000007-CCB6-42D4-8B16-DBF160D22EB0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Trend!$B$11:$C$11</c:f>
            </c:numRef>
          </c:val>
          <c:smooth val="0"/>
          <c:extLst>
            <c:ext xmlns:c16="http://schemas.microsoft.com/office/drawing/2014/chart" uri="{C3380CC4-5D6E-409C-BE32-E72D297353CC}">
              <c16:uniqueId val="{00000008-CCB6-42D4-8B16-DBF160D22EB0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Trend!$B$12:$C$12</c:f>
            </c:numRef>
          </c:val>
          <c:smooth val="0"/>
          <c:extLst>
            <c:ext xmlns:c16="http://schemas.microsoft.com/office/drawing/2014/chart" uri="{C3380CC4-5D6E-409C-BE32-E72D297353CC}">
              <c16:uniqueId val="{00000009-CCB6-42D4-8B16-DBF160D22EB0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Trend!$B$13:$C$13</c:f>
            </c:numRef>
          </c:val>
          <c:smooth val="0"/>
          <c:extLst>
            <c:ext xmlns:c16="http://schemas.microsoft.com/office/drawing/2014/chart" uri="{C3380CC4-5D6E-409C-BE32-E72D297353CC}">
              <c16:uniqueId val="{0000000A-CCB6-42D4-8B16-DBF160D22EB0}"/>
            </c:ext>
          </c:extLst>
        </c:ser>
        <c:ser>
          <c:idx val="12"/>
          <c:order val="12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Trend!$B$14:$C$14</c:f>
              <c:numCache>
                <c:formatCode>0.00</c:formatCode>
                <c:ptCount val="2"/>
                <c:pt idx="0">
                  <c:v>13.107121366217477</c:v>
                </c:pt>
                <c:pt idx="1">
                  <c:v>11.174759725400458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B6-42D4-8B16-DBF160D2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00351"/>
        <c:axId val="1209596191"/>
      </c:lineChart>
      <c:catAx>
        <c:axId val="12096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b="1"/>
                  <a:t>Sűrítés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596191"/>
        <c:crosses val="autoZero"/>
        <c:auto val="1"/>
        <c:lblAlgn val="ctr"/>
        <c:lblOffset val="100"/>
        <c:noMultiLvlLbl val="0"/>
      </c:catAx>
      <c:valAx>
        <c:axId val="1209596191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Termés, 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600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5900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4800000" scaled="0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Dia!$F$1</c:f>
              <c:strCache>
                <c:ptCount val="1"/>
                <c:pt idx="0">
                  <c:v>h1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Dia!$F$2:$F$3</c:f>
              <c:numCache>
                <c:formatCode>General</c:formatCode>
                <c:ptCount val="2"/>
                <c:pt idx="0">
                  <c:v>14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7-48E4-99EF-A680983095C2}"/>
            </c:ext>
          </c:extLst>
        </c:ser>
        <c:ser>
          <c:idx val="1"/>
          <c:order val="1"/>
          <c:tx>
            <c:strRef>
              <c:f>Dia!$G$1</c:f>
              <c:strCache>
                <c:ptCount val="1"/>
                <c:pt idx="0">
                  <c:v>h2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Dia!$G$2:$G$3</c:f>
              <c:numCache>
                <c:formatCode>General</c:formatCode>
                <c:ptCount val="2"/>
                <c:pt idx="0">
                  <c:v>13.5</c:v>
                </c:pt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7-48E4-99EF-A680983095C2}"/>
            </c:ext>
          </c:extLst>
        </c:ser>
        <c:ser>
          <c:idx val="2"/>
          <c:order val="2"/>
          <c:tx>
            <c:strRef>
              <c:f>Dia!$H$1</c:f>
              <c:strCache>
                <c:ptCount val="1"/>
                <c:pt idx="0">
                  <c:v>h3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Dia!$H$2:$H$3</c:f>
              <c:numCache>
                <c:formatCode>General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7-48E4-99EF-A680983095C2}"/>
            </c:ext>
          </c:extLst>
        </c:ser>
        <c:ser>
          <c:idx val="3"/>
          <c:order val="3"/>
          <c:tx>
            <c:strRef>
              <c:f>Dia!$I$1</c:f>
              <c:strCache>
                <c:ptCount val="1"/>
                <c:pt idx="0">
                  <c:v>h4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Dia!$I$2:$I$3</c:f>
              <c:numCache>
                <c:formatCode>General</c:formatCode>
                <c:ptCount val="2"/>
                <c:pt idx="0">
                  <c:v>13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7-48E4-99EF-A680983095C2}"/>
            </c:ext>
          </c:extLst>
        </c:ser>
        <c:ser>
          <c:idx val="4"/>
          <c:order val="4"/>
          <c:tx>
            <c:strRef>
              <c:f>Dia!$J$1</c:f>
              <c:strCache>
                <c:ptCount val="1"/>
                <c:pt idx="0">
                  <c:v>h5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Dia!$J$2:$J$3</c:f>
              <c:numCache>
                <c:formatCode>General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57-48E4-99EF-A680983095C2}"/>
            </c:ext>
          </c:extLst>
        </c:ser>
        <c:ser>
          <c:idx val="5"/>
          <c:order val="5"/>
          <c:tx>
            <c:strRef>
              <c:f>Dia!$K$1</c:f>
              <c:strCache>
                <c:ptCount val="1"/>
                <c:pt idx="0">
                  <c:v>h6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Dia!$K$2:$K$3</c:f>
              <c:numCache>
                <c:formatCode>General</c:formatCode>
                <c:ptCount val="2"/>
                <c:pt idx="0">
                  <c:v>11.5</c:v>
                </c:pt>
                <c:pt idx="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7-48E4-99EF-A680983095C2}"/>
            </c:ext>
          </c:extLst>
        </c:ser>
        <c:ser>
          <c:idx val="6"/>
          <c:order val="6"/>
          <c:tx>
            <c:strRef>
              <c:f>Dia!$L$1</c:f>
              <c:strCache>
                <c:ptCount val="1"/>
                <c:pt idx="0">
                  <c:v>h7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Dia!$L$2:$L$3</c:f>
              <c:numCache>
                <c:formatCode>General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57-48E4-99EF-A680983095C2}"/>
            </c:ext>
          </c:extLst>
        </c:ser>
        <c:ser>
          <c:idx val="7"/>
          <c:order val="7"/>
          <c:tx>
            <c:strRef>
              <c:f>Dia!$M$1</c:f>
              <c:strCache>
                <c:ptCount val="1"/>
                <c:pt idx="0">
                  <c:v>h8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Dia!$M$2:$M$3</c:f>
              <c:numCache>
                <c:formatCode>General</c:formatCode>
                <c:ptCount val="2"/>
                <c:pt idx="0">
                  <c:v>10.5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57-48E4-99EF-A680983095C2}"/>
            </c:ext>
          </c:extLst>
        </c:ser>
        <c:ser>
          <c:idx val="8"/>
          <c:order val="8"/>
          <c:tx>
            <c:strRef>
              <c:f>Dia!$N$1</c:f>
              <c:strCache>
                <c:ptCount val="1"/>
                <c:pt idx="0">
                  <c:v>h9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Dia!$N$2:$N$3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7-48E4-99EF-A680983095C2}"/>
            </c:ext>
          </c:extLst>
        </c:ser>
        <c:ser>
          <c:idx val="9"/>
          <c:order val="9"/>
          <c:tx>
            <c:strRef>
              <c:f>Dia!$O$1</c:f>
              <c:strCache>
                <c:ptCount val="1"/>
                <c:pt idx="0">
                  <c:v>h10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Dia!$O$2:$O$3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57-48E4-99EF-A680983095C2}"/>
            </c:ext>
          </c:extLst>
        </c:ser>
        <c:ser>
          <c:idx val="10"/>
          <c:order val="10"/>
          <c:tx>
            <c:strRef>
              <c:f>Dia!$P$1</c:f>
              <c:strCache>
                <c:ptCount val="1"/>
                <c:pt idx="0">
                  <c:v>h11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Dia!$P$2:$P$3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7-48E4-99EF-A680983095C2}"/>
            </c:ext>
          </c:extLst>
        </c:ser>
        <c:ser>
          <c:idx val="11"/>
          <c:order val="11"/>
          <c:tx>
            <c:strRef>
              <c:f>Dia!$Q$1</c:f>
              <c:strCache>
                <c:ptCount val="1"/>
                <c:pt idx="0">
                  <c:v>h12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Dia!$Q$2:$Q$3</c:f>
              <c:numCache>
                <c:formatCode>General</c:formatCode>
                <c:ptCount val="2"/>
                <c:pt idx="0">
                  <c:v>8.5</c:v>
                </c:pt>
                <c:pt idx="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7-48E4-99EF-A680983095C2}"/>
            </c:ext>
          </c:extLst>
        </c:ser>
        <c:ser>
          <c:idx val="12"/>
          <c:order val="12"/>
          <c:tx>
            <c:strRef>
              <c:f>Dia!$R$1</c:f>
              <c:strCache>
                <c:ptCount val="1"/>
                <c:pt idx="0">
                  <c:v>h13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Dia!$R$2:$R$3</c:f>
              <c:numCache>
                <c:formatCode>General</c:formatCode>
                <c:ptCount val="2"/>
                <c:pt idx="0">
                  <c:v>8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057-48E4-99EF-A680983095C2}"/>
            </c:ext>
          </c:extLst>
        </c:ser>
        <c:ser>
          <c:idx val="13"/>
          <c:order val="13"/>
          <c:tx>
            <c:strRef>
              <c:f>Dia!$S$1</c:f>
              <c:strCache>
                <c:ptCount val="1"/>
                <c:pt idx="0">
                  <c:v>h14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Dia!$S$2:$S$3</c:f>
              <c:numCache>
                <c:formatCode>General</c:formatCode>
                <c:ptCount val="2"/>
                <c:pt idx="0">
                  <c:v>7.5</c:v>
                </c:pt>
                <c:pt idx="1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57-48E4-99EF-A680983095C2}"/>
            </c:ext>
          </c:extLst>
        </c:ser>
        <c:ser>
          <c:idx val="14"/>
          <c:order val="14"/>
          <c:tx>
            <c:strRef>
              <c:f>Dia!$T$1</c:f>
              <c:strCache>
                <c:ptCount val="1"/>
                <c:pt idx="0">
                  <c:v>h15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Dia!$T$2:$T$3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57-48E4-99EF-A68098309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31200"/>
        <c:axId val="399033280"/>
      </c:lineChart>
      <c:catAx>
        <c:axId val="3990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3280"/>
        <c:crosses val="autoZero"/>
        <c:auto val="1"/>
        <c:lblAlgn val="ctr"/>
        <c:lblOffset val="100"/>
        <c:noMultiLvlLbl val="0"/>
      </c:catAx>
      <c:valAx>
        <c:axId val="399033280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9071</xdr:colOff>
      <xdr:row>14</xdr:row>
      <xdr:rowOff>10282</xdr:rowOff>
    </xdr:from>
    <xdr:to>
      <xdr:col>7</xdr:col>
      <xdr:colOff>586619</xdr:colOff>
      <xdr:row>23</xdr:row>
      <xdr:rowOff>6048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4B4ED6-22EC-6CAC-260B-ACCC20F08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78828</xdr:colOff>
      <xdr:row>0</xdr:row>
      <xdr:rowOff>469550</xdr:rowOff>
    </xdr:from>
    <xdr:to>
      <xdr:col>7</xdr:col>
      <xdr:colOff>262759</xdr:colOff>
      <xdr:row>1</xdr:row>
      <xdr:rowOff>168165</xdr:rowOff>
    </xdr:to>
    <xdr:cxnSp macro="">
      <xdr:nvCxnSpPr>
        <xdr:cNvPr id="4" name="Egyenes összekötő nyíllal 3">
          <a:extLst>
            <a:ext uri="{FF2B5EF4-FFF2-40B4-BE49-F238E27FC236}">
              <a16:creationId xmlns:a16="http://schemas.microsoft.com/office/drawing/2014/main" id="{D6AB6907-11B3-B7BC-8047-FB74BB718D16}"/>
            </a:ext>
          </a:extLst>
        </xdr:cNvPr>
        <xdr:cNvCxnSpPr/>
      </xdr:nvCxnSpPr>
      <xdr:spPr>
        <a:xfrm flipH="1">
          <a:off x="6873766" y="469550"/>
          <a:ext cx="183931" cy="1715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57807</xdr:colOff>
      <xdr:row>1</xdr:row>
      <xdr:rowOff>5255</xdr:rowOff>
    </xdr:from>
    <xdr:to>
      <xdr:col>7</xdr:col>
      <xdr:colOff>399393</xdr:colOff>
      <xdr:row>13</xdr:row>
      <xdr:rowOff>157655</xdr:rowOff>
    </xdr:to>
    <xdr:cxnSp macro="">
      <xdr:nvCxnSpPr>
        <xdr:cNvPr id="8" name="Egyenes összekötő nyíllal 7">
          <a:extLst>
            <a:ext uri="{FF2B5EF4-FFF2-40B4-BE49-F238E27FC236}">
              <a16:creationId xmlns:a16="http://schemas.microsoft.com/office/drawing/2014/main" id="{6EC05977-0265-C54A-04BC-F984AE1108C9}"/>
            </a:ext>
          </a:extLst>
        </xdr:cNvPr>
        <xdr:cNvCxnSpPr/>
      </xdr:nvCxnSpPr>
      <xdr:spPr>
        <a:xfrm flipH="1">
          <a:off x="6852745" y="478221"/>
          <a:ext cx="341586" cy="38362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</xdr:row>
      <xdr:rowOff>110490</xdr:rowOff>
    </xdr:from>
    <xdr:to>
      <xdr:col>16</xdr:col>
      <xdr:colOff>7620</xdr:colOff>
      <xdr:row>21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36B9823-CED6-B065-1D4D-B959D32F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énes Szieberth" id="{857B674B-437D-4482-B62B-1D36EC400821}" userId="2bed2132da9f1d29" providerId="Windows Live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10-16T08:54:41.42" personId="{857B674B-437D-4482-B62B-1D36EC400821}" id="{AF9A3CBA-13F0-4191-B1CC-FB0B0CDB4072}">
    <text>A legkisebb tőszámon mért termés, t/ha</text>
  </threadedComment>
  <threadedComment ref="C1" dT="2022-10-16T08:55:42.58" personId="{857B674B-437D-4482-B62B-1D36EC400821}" id="{ABF9DAC8-6A60-4FF9-ACAB-05E342C7E603}">
    <text>A legnagyobb tőszámon mért termés</text>
  </threadedComment>
  <threadedComment ref="E1" dT="2022-10-16T08:56:05.93" personId="{857B674B-437D-4482-B62B-1D36EC400821}" id="{9C47C354-02D9-4D85-82EF-BB0144CEDF86}">
    <text>A változás jellege</text>
  </threadedComment>
  <threadedComment ref="F1" dT="2022-12-03T04:36:36.34" personId="{857B674B-437D-4482-B62B-1D36EC400821}" id="{009FF5DF-EDF9-4D3F-B143-8CC4DD9FDDF8}">
    <text>10000-es tőszámváltozásra adott átlagos válasz, kg/ha, 4 hely figyelembe vételével</text>
  </threadedComment>
  <threadedComment ref="G1" dT="2022-12-02T20:19:12.47" personId="{857B674B-437D-4482-B62B-1D36EC400821}" id="{003B8A88-87E5-418A-A8FE-30D64D614BA0}">
    <text>Jobbra, a következő cellában megjelenő ˅ jelre kattintva jelennek meg a választható hibridek</text>
  </threadedComment>
  <threadedComment ref="H1" dT="2022-12-02T20:18:34.98" personId="{857B674B-437D-4482-B62B-1D36EC400821}" id="{A5B49F99-1EB5-413D-9A33-0CA86D4E8244}">
    <text>Az alábbi  cellában megjelenő ˅ jelre kattintva jelennek meg a választható hibridek</text>
  </threadedComment>
  <threadedComment ref="A2" dT="2022-12-08T18:33:25.91" personId="{857B674B-437D-4482-B62B-1D36EC400821}" id="{83036945-292E-4754-83F4-0A80B5299522}">
    <text>1. hibrid</text>
  </threadedComment>
  <threadedComment ref="B2" dT="2022-12-02T08:59:55.67" personId="{857B674B-437D-4482-B62B-1D36EC400821}" id="{9AF63856-2088-4B78-83CF-C3425C9C685B}">
    <text>A trendvonal kiinduló pontjának értéke</text>
  </threadedComment>
  <threadedComment ref="C2" dT="2022-12-02T09:00:30.15" personId="{857B674B-437D-4482-B62B-1D36EC400821}" id="{36EE6CEA-00B9-41A5-8FE0-B6A53FF61CF5}">
    <text>A trendvonal végpontjának értéke</text>
  </threadedComment>
  <threadedComment ref="A14" dT="2022-12-08T18:33:39.20" personId="{857B674B-437D-4482-B62B-1D36EC400821}" id="{3C9634EA-2CC7-4D81-BDFF-4681E9203E28}">
    <text>2. hibrid</text>
  </threadedComment>
  <threadedComment ref="A15" dT="2022-12-02T06:22:08.50" personId="{857B674B-437D-4482-B62B-1D36EC400821}" id="{84B88BB6-90D7-4FCF-AAEC-1AB476A3E7F8}">
    <text>Tenyészidő csoport</text>
  </threadedComment>
  <threadedComment ref="K15" dT="2022-12-02T06:22:08.50" personId="{857B674B-437D-4482-B62B-1D36EC400821}" id="{E8B8782F-587C-49F0-BE44-915332F790B2}">
    <text>Tenyészidő csoport</text>
  </threadedComment>
  <threadedComment ref="A16" dT="2022-12-02T06:20:48.03" personId="{857B674B-437D-4482-B62B-1D36EC400821}" id="{C2C1197C-6603-4F52-90CA-A5D98223C571}">
    <text>Hely adata</text>
  </threadedComment>
  <threadedComment ref="K16" dT="2022-12-02T06:20:48.03" personId="{857B674B-437D-4482-B62B-1D36EC400821}" id="{051EC168-AC5E-48FB-8E43-47308B8C006D}">
    <text>Hely adata</text>
  </threadedComment>
  <threadedComment ref="A17" dT="2022-12-02T06:21:42.42" personId="{857B674B-437D-4482-B62B-1D36EC400821}" id="{E5A57D42-9911-4F2C-860C-9EB77B50BD23}">
    <text>Bólyi kísérleti átlag</text>
  </threadedComment>
  <threadedComment ref="K17" dT="2022-12-02T06:21:42.42" personId="{857B674B-437D-4482-B62B-1D36EC400821}" id="{0C8C934B-0BFD-45F2-BC9F-15E8C138A35C}">
    <text>Bólyi kísérleti átlag</text>
  </threadedComment>
  <threadedComment ref="A18" dT="2022-12-02T06:19:44.50" personId="{857B674B-437D-4482-B62B-1D36EC400821}" id="{58D080EF-D443-4894-9B29-3BDBA5629405}">
    <text>Zóna átlag</text>
  </threadedComment>
  <threadedComment ref="K18" dT="2022-12-02T06:19:44.50" personId="{857B674B-437D-4482-B62B-1D36EC400821}" id="{61138847-BDB8-4C5A-94D6-A83AF1CD70EC}">
    <text>Zóna átlag</text>
  </threadedComment>
  <threadedComment ref="A19" dT="2022-12-02T06:20:06.87" personId="{857B674B-437D-4482-B62B-1D36EC400821}" id="{A66CDDE7-6979-4698-8515-1C1849E1EA3B}">
    <text>Zóna átlag</text>
  </threadedComment>
  <threadedComment ref="K19" dT="2022-12-02T06:20:06.87" personId="{857B674B-437D-4482-B62B-1D36EC400821}" id="{8CC833F3-5F43-467E-9AFC-48DC7286D8C6}">
    <text>Zóna átlag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gyarkukoricaklub@m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mailto:magyarkukoricaklub@me.com" TargetMode="External"/><Relationship Id="rId1" Type="http://schemas.openxmlformats.org/officeDocument/2006/relationships/hyperlink" Target="mailto:magyarkukoricaklub@me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2BB9-61A3-4E76-9179-A63EC15ED261}">
  <sheetPr>
    <tabColor rgb="FFFF0000"/>
  </sheetPr>
  <dimension ref="A1:G16"/>
  <sheetViews>
    <sheetView zoomScale="177" zoomScaleNormal="177" workbookViewId="0">
      <selection activeCell="B4" sqref="B4"/>
    </sheetView>
  </sheetViews>
  <sheetFormatPr defaultRowHeight="14.4" x14ac:dyDescent="0.3"/>
  <cols>
    <col min="2" max="2" width="64.109375" customWidth="1"/>
  </cols>
  <sheetData>
    <row r="1" spans="1:7" x14ac:dyDescent="0.3">
      <c r="A1" t="s">
        <v>15</v>
      </c>
    </row>
    <row r="3" spans="1:7" x14ac:dyDescent="0.3">
      <c r="A3" s="9" t="s">
        <v>1</v>
      </c>
      <c r="B3" t="s">
        <v>63</v>
      </c>
    </row>
    <row r="4" spans="1:7" x14ac:dyDescent="0.3">
      <c r="A4" s="9" t="s">
        <v>0</v>
      </c>
      <c r="B4" t="s">
        <v>64</v>
      </c>
    </row>
    <row r="5" spans="1:7" x14ac:dyDescent="0.3">
      <c r="A5" s="9" t="s">
        <v>2</v>
      </c>
      <c r="B5" t="s">
        <v>65</v>
      </c>
    </row>
    <row r="6" spans="1:7" x14ac:dyDescent="0.3">
      <c r="A6" s="9" t="s">
        <v>14</v>
      </c>
      <c r="B6" t="s">
        <v>34</v>
      </c>
    </row>
    <row r="7" spans="1:7" ht="28.8" x14ac:dyDescent="0.3">
      <c r="A7" s="9" t="s">
        <v>33</v>
      </c>
      <c r="B7" s="6" t="s">
        <v>66</v>
      </c>
    </row>
    <row r="8" spans="1:7" x14ac:dyDescent="0.3">
      <c r="A8" s="9"/>
      <c r="B8" s="21" t="s">
        <v>67</v>
      </c>
    </row>
    <row r="9" spans="1:7" x14ac:dyDescent="0.3">
      <c r="A9" s="5"/>
    </row>
    <row r="10" spans="1:7" x14ac:dyDescent="0.3">
      <c r="A10" s="5"/>
    </row>
    <row r="11" spans="1:7" x14ac:dyDescent="0.3">
      <c r="A11" s="5"/>
    </row>
    <row r="12" spans="1:7" x14ac:dyDescent="0.3">
      <c r="A12" s="5"/>
    </row>
    <row r="16" spans="1:7" x14ac:dyDescent="0.3">
      <c r="G16">
        <f>H16</f>
        <v>0</v>
      </c>
    </row>
  </sheetData>
  <phoneticPr fontId="4" type="noConversion"/>
  <hyperlinks>
    <hyperlink ref="B8" r:id="rId1" xr:uid="{6B3B8A99-5711-41F5-B26E-5EA2B1BFFF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FA33-53D7-46E5-9D07-85A7D3D24B69}">
  <sheetPr>
    <tabColor rgb="FF00B050"/>
  </sheetPr>
  <dimension ref="A1:M30"/>
  <sheetViews>
    <sheetView showGridLines="0" tabSelected="1" zoomScale="145" zoomScaleNormal="145" workbookViewId="0">
      <pane xSplit="12" ySplit="22" topLeftCell="M23" activePane="bottomRight" state="frozen"/>
      <selection pane="topRight" activeCell="M1" sqref="M1"/>
      <selection pane="bottomLeft" activeCell="A23" sqref="A23"/>
      <selection pane="bottomRight" activeCell="B2" sqref="B2"/>
    </sheetView>
  </sheetViews>
  <sheetFormatPr defaultColWidth="8.88671875" defaultRowHeight="14.4" x14ac:dyDescent="0.3"/>
  <cols>
    <col min="1" max="1" width="19.109375" bestFit="1" customWidth="1"/>
    <col min="2" max="2" width="9.77734375" customWidth="1"/>
    <col min="3" max="3" width="9.88671875" customWidth="1"/>
    <col min="4" max="4" width="30.33203125" style="2" hidden="1" customWidth="1"/>
    <col min="5" max="5" width="26.21875" style="2" customWidth="1"/>
    <col min="6" max="6" width="14" style="2" customWidth="1"/>
    <col min="7" max="7" width="20.109375" style="2" customWidth="1"/>
    <col min="8" max="8" width="8.44140625" style="2" customWidth="1"/>
    <col min="9" max="9" width="11.77734375" style="2" customWidth="1"/>
    <col min="10" max="11" width="8.88671875" style="2"/>
    <col min="12" max="12" width="9.6640625" style="2" customWidth="1"/>
    <col min="13" max="16384" width="8.88671875" style="2"/>
  </cols>
  <sheetData>
    <row r="1" spans="1:13" customFormat="1" ht="37.200000000000003" customHeight="1" thickBot="1" x14ac:dyDescent="0.35">
      <c r="A1" s="18" t="s">
        <v>43</v>
      </c>
      <c r="B1" s="24" t="s">
        <v>112</v>
      </c>
      <c r="C1" s="25" t="s">
        <v>113</v>
      </c>
      <c r="D1" s="26"/>
      <c r="E1" s="65" t="s">
        <v>116</v>
      </c>
      <c r="F1" s="27" t="s">
        <v>121</v>
      </c>
      <c r="G1" s="42" t="s">
        <v>35</v>
      </c>
      <c r="H1" s="40" t="s">
        <v>115</v>
      </c>
      <c r="I1" s="71" t="s">
        <v>117</v>
      </c>
      <c r="J1" s="72"/>
      <c r="K1" s="72"/>
      <c r="L1" s="72"/>
      <c r="M1" s="43"/>
    </row>
    <row r="2" spans="1:13" s="14" customFormat="1" ht="18.600000000000001" thickBot="1" x14ac:dyDescent="0.35">
      <c r="A2" s="29" t="s">
        <v>56</v>
      </c>
      <c r="B2" s="66">
        <f>VLOOKUP($G$2,Munka1!$A$2:$C$41,2,0)</f>
        <v>13.683910924654631</v>
      </c>
      <c r="C2" s="30">
        <f>VLOOKUP(G2,Munka1!$A$2:$C$41,3,0)</f>
        <v>12.522456564115602</v>
      </c>
      <c r="D2" s="31">
        <f>(C2-B2)/5</f>
        <v>-0.23229087210780577</v>
      </c>
      <c r="E2" s="32" t="str">
        <f>IF(F2&lt;-750,"erősen csökkenő",IF(F2&lt;-500,"csökkenő",IF(F2&lt;-300,"kissé csökkenőˇ",IF(F2&lt;100,"stabil",IF(F2&lt;300,"kissé emelkedő",IF(F2&lt;500,"emelkedő",IF(F2&lt;750,"erősen emelkedő","nagyon erősen emelkedő")))))))</f>
        <v>stabil</v>
      </c>
      <c r="F2" s="33">
        <f>(C2-B2)/4*1000</f>
        <v>-290.3635901347572</v>
      </c>
      <c r="G2" s="68" t="s">
        <v>79</v>
      </c>
      <c r="H2" s="47">
        <v>1</v>
      </c>
      <c r="I2" s="72"/>
      <c r="J2" s="72"/>
      <c r="K2" s="72"/>
      <c r="L2" s="72"/>
      <c r="M2" s="43"/>
    </row>
    <row r="3" spans="1:13" ht="24" hidden="1" customHeight="1" thickBot="1" x14ac:dyDescent="0.35">
      <c r="A3" s="34"/>
      <c r="B3" s="30">
        <f>VLOOKUP($G$2,Munka1!$A$2:$C$41,2,0)</f>
        <v>13.683910924654631</v>
      </c>
      <c r="C3" s="30" t="e">
        <f>VLOOKUP(G4,Munka1!$A$2:$C$41,3,0)</f>
        <v>#N/A</v>
      </c>
      <c r="D3" s="35"/>
      <c r="E3" s="32" t="e">
        <f t="shared" ref="E3:E14" si="0">IF(F3&lt;-750,"erősen csökkenő",IF(F3&lt;-500,"csökkenő",IF(F3&lt;-300,"kissé csökkenőˇ",IF(F3&lt;100,"stabil",IF(F3&lt;300,"kissé emelkedő",IF(F3&lt;500,"emelkedő",IF(F3&lt;750,"erősen emelkedő","nagyon erősen emelkedő")))))))</f>
        <v>#N/A</v>
      </c>
      <c r="F3" s="33" t="e">
        <f t="shared" ref="F3:F13" si="1">(C3-B3)/3*1000</f>
        <v>#N/A</v>
      </c>
      <c r="G3" s="36"/>
      <c r="H3" s="36"/>
      <c r="I3" s="49"/>
      <c r="J3" s="49"/>
      <c r="K3" s="49"/>
      <c r="L3" s="49"/>
      <c r="M3" s="43"/>
    </row>
    <row r="4" spans="1:13" ht="24" hidden="1" customHeight="1" thickBot="1" x14ac:dyDescent="0.5">
      <c r="A4" s="34"/>
      <c r="B4" s="30">
        <f>VLOOKUP($G$2,Munka1!$A$2:$C$41,2,0)</f>
        <v>13.683910924654631</v>
      </c>
      <c r="C4" s="30" t="e">
        <f>VLOOKUP(G5,Munka1!$A$2:$C$41,3,0)</f>
        <v>#N/A</v>
      </c>
      <c r="D4" s="37" t="s">
        <v>7</v>
      </c>
      <c r="E4" s="32" t="e">
        <f t="shared" si="0"/>
        <v>#N/A</v>
      </c>
      <c r="F4" s="33" t="e">
        <f t="shared" si="1"/>
        <v>#N/A</v>
      </c>
      <c r="G4" s="36"/>
      <c r="H4" s="36"/>
      <c r="I4" s="49"/>
      <c r="J4" s="49"/>
      <c r="K4" s="49"/>
      <c r="L4" s="49"/>
      <c r="M4" s="43"/>
    </row>
    <row r="5" spans="1:13" ht="24" hidden="1" customHeight="1" thickBot="1" x14ac:dyDescent="0.5">
      <c r="A5" s="34"/>
      <c r="B5" s="30">
        <f>VLOOKUP($G$2,Munka1!$A$2:$C$41,2,0)</f>
        <v>13.683910924654631</v>
      </c>
      <c r="C5" s="30" t="e">
        <f>VLOOKUP(G6,Munka1!$A$2:$C$41,3,0)</f>
        <v>#N/A</v>
      </c>
      <c r="D5" s="37" t="s">
        <v>6</v>
      </c>
      <c r="E5" s="32" t="e">
        <f t="shared" si="0"/>
        <v>#N/A</v>
      </c>
      <c r="F5" s="33" t="e">
        <f t="shared" si="1"/>
        <v>#N/A</v>
      </c>
      <c r="G5" s="36">
        <v>10</v>
      </c>
      <c r="H5" s="38" t="e">
        <f>(G5-F5)/5</f>
        <v>#N/A</v>
      </c>
      <c r="I5" s="49"/>
      <c r="J5" s="49"/>
      <c r="K5" s="49"/>
      <c r="L5" s="49"/>
      <c r="M5" s="43"/>
    </row>
    <row r="6" spans="1:13" ht="24" hidden="1" customHeight="1" thickBot="1" x14ac:dyDescent="0.5">
      <c r="A6" s="34"/>
      <c r="B6" s="30">
        <f>VLOOKUP($G$2,Munka1!$A$2:$C$41,2,0)</f>
        <v>13.683910924654631</v>
      </c>
      <c r="C6" s="30" t="e">
        <f>VLOOKUP(G7,Munka1!$A$2:$C$41,3,0)</f>
        <v>#N/A</v>
      </c>
      <c r="D6" s="37" t="s">
        <v>5</v>
      </c>
      <c r="E6" s="32" t="e">
        <f t="shared" si="0"/>
        <v>#N/A</v>
      </c>
      <c r="F6" s="33" t="e">
        <f t="shared" si="1"/>
        <v>#N/A</v>
      </c>
      <c r="G6" s="36"/>
      <c r="H6" s="36"/>
      <c r="I6" s="49"/>
      <c r="J6" s="49"/>
      <c r="K6" s="49"/>
      <c r="L6" s="49"/>
      <c r="M6" s="43"/>
    </row>
    <row r="7" spans="1:13" ht="24" hidden="1" customHeight="1" thickBot="1" x14ac:dyDescent="0.5">
      <c r="A7" s="34"/>
      <c r="B7" s="30">
        <f>VLOOKUP($G$2,Munka1!$A$2:$C$41,2,0)</f>
        <v>13.683910924654631</v>
      </c>
      <c r="C7" s="30" t="e">
        <f>VLOOKUP(G8,Munka1!$A$2:$C$41,3,0)</f>
        <v>#N/A</v>
      </c>
      <c r="D7" s="37" t="s">
        <v>4</v>
      </c>
      <c r="E7" s="32" t="e">
        <f t="shared" si="0"/>
        <v>#N/A</v>
      </c>
      <c r="F7" s="33" t="e">
        <f t="shared" si="1"/>
        <v>#N/A</v>
      </c>
      <c r="G7" s="36"/>
      <c r="H7" s="36"/>
      <c r="I7" s="49"/>
      <c r="J7" s="49"/>
      <c r="K7" s="49"/>
      <c r="L7" s="49"/>
      <c r="M7" s="43"/>
    </row>
    <row r="8" spans="1:13" ht="24" hidden="1" customHeight="1" thickBot="1" x14ac:dyDescent="0.5">
      <c r="A8" s="34"/>
      <c r="B8" s="30">
        <f>VLOOKUP($G$2,Munka1!$A$2:$C$41,2,0)</f>
        <v>13.683910924654631</v>
      </c>
      <c r="C8" s="30" t="e">
        <f>VLOOKUP(G9,Munka1!$A$2:$C$41,3,0)</f>
        <v>#N/A</v>
      </c>
      <c r="D8" s="37" t="s">
        <v>3</v>
      </c>
      <c r="E8" s="32" t="e">
        <f t="shared" si="0"/>
        <v>#N/A</v>
      </c>
      <c r="F8" s="33" t="e">
        <f t="shared" si="1"/>
        <v>#N/A</v>
      </c>
      <c r="G8" s="36"/>
      <c r="H8" s="36"/>
      <c r="I8" s="49"/>
      <c r="J8" s="49"/>
      <c r="K8" s="49"/>
      <c r="L8" s="49"/>
      <c r="M8" s="43"/>
    </row>
    <row r="9" spans="1:13" ht="24" hidden="1" customHeight="1" thickBot="1" x14ac:dyDescent="0.5">
      <c r="A9" s="34"/>
      <c r="B9" s="30">
        <f>VLOOKUP($G$2,Munka1!$A$2:$C$41,2,0)</f>
        <v>13.683910924654631</v>
      </c>
      <c r="C9" s="30" t="e">
        <f>VLOOKUP(G10,Munka1!$A$2:$C$41,3,0)</f>
        <v>#N/A</v>
      </c>
      <c r="D9" s="37" t="s">
        <v>8</v>
      </c>
      <c r="E9" s="32" t="e">
        <f t="shared" si="0"/>
        <v>#N/A</v>
      </c>
      <c r="F9" s="33" t="e">
        <f t="shared" si="1"/>
        <v>#N/A</v>
      </c>
      <c r="G9" s="36"/>
      <c r="H9" s="36"/>
      <c r="I9" s="49"/>
      <c r="J9" s="49"/>
      <c r="K9" s="49"/>
      <c r="L9" s="49"/>
      <c r="M9" s="43"/>
    </row>
    <row r="10" spans="1:13" ht="24" hidden="1" customHeight="1" thickBot="1" x14ac:dyDescent="0.5">
      <c r="A10" s="34"/>
      <c r="B10" s="30">
        <f>VLOOKUP($G$2,Munka1!$A$2:$C$41,2,0)</f>
        <v>13.683910924654631</v>
      </c>
      <c r="C10" s="30" t="e">
        <f>VLOOKUP(G11,Munka1!$A$2:$C$41,3,0)</f>
        <v>#N/A</v>
      </c>
      <c r="D10" s="37" t="s">
        <v>9</v>
      </c>
      <c r="E10" s="32" t="e">
        <f t="shared" si="0"/>
        <v>#N/A</v>
      </c>
      <c r="F10" s="33" t="e">
        <f t="shared" si="1"/>
        <v>#N/A</v>
      </c>
      <c r="G10" s="36"/>
      <c r="H10" s="36"/>
      <c r="I10" s="49"/>
      <c r="J10" s="49"/>
      <c r="K10" s="49"/>
      <c r="L10" s="49"/>
      <c r="M10" s="43"/>
    </row>
    <row r="11" spans="1:13" ht="24" hidden="1" customHeight="1" thickBot="1" x14ac:dyDescent="0.5">
      <c r="A11" s="34"/>
      <c r="B11" s="30">
        <f>VLOOKUP($G$2,Munka1!$A$2:$C$41,2,0)</f>
        <v>13.683910924654631</v>
      </c>
      <c r="C11" s="30" t="e">
        <f>VLOOKUP(G12,Munka1!$A$2:$C$41,3,0)</f>
        <v>#N/A</v>
      </c>
      <c r="D11" s="37" t="s">
        <v>10</v>
      </c>
      <c r="E11" s="32" t="e">
        <f t="shared" si="0"/>
        <v>#N/A</v>
      </c>
      <c r="F11" s="33" t="e">
        <f t="shared" si="1"/>
        <v>#N/A</v>
      </c>
      <c r="G11" s="36"/>
      <c r="H11" s="36"/>
      <c r="I11" s="49"/>
      <c r="J11" s="49"/>
      <c r="K11" s="49"/>
      <c r="L11" s="49"/>
      <c r="M11" s="43"/>
    </row>
    <row r="12" spans="1:13" ht="23.4" hidden="1" customHeight="1" x14ac:dyDescent="0.45">
      <c r="A12" s="34"/>
      <c r="B12" s="30">
        <f>VLOOKUP($G$2,Munka1!$A$2:$C$41,2,0)</f>
        <v>13.683910924654631</v>
      </c>
      <c r="C12" s="30" t="e">
        <f>VLOOKUP(G13,Munka1!$A$2:$C$41,3,0)</f>
        <v>#N/A</v>
      </c>
      <c r="D12" s="37" t="s">
        <v>11</v>
      </c>
      <c r="E12" s="32" t="e">
        <f t="shared" si="0"/>
        <v>#N/A</v>
      </c>
      <c r="F12" s="33" t="e">
        <f t="shared" si="1"/>
        <v>#N/A</v>
      </c>
      <c r="G12" s="36"/>
      <c r="H12" s="36"/>
      <c r="I12" s="49"/>
      <c r="J12" s="49"/>
      <c r="K12" s="49"/>
      <c r="L12" s="49"/>
      <c r="M12" s="43"/>
    </row>
    <row r="13" spans="1:13" ht="18.600000000000001" hidden="1" customHeight="1" thickBot="1" x14ac:dyDescent="0.35">
      <c r="A13" s="34"/>
      <c r="B13" s="30">
        <f>VLOOKUP($G$2,Munka1!$A$2:$C$41,2,0)</f>
        <v>13.683910924654631</v>
      </c>
      <c r="C13" s="30" t="e">
        <f>VLOOKUP(G14,Munka1!$A$2:$C$41,3,0)</f>
        <v>#N/A</v>
      </c>
      <c r="D13" s="36"/>
      <c r="E13" s="32" t="e">
        <f t="shared" si="0"/>
        <v>#N/A</v>
      </c>
      <c r="F13" s="33" t="e">
        <f t="shared" si="1"/>
        <v>#N/A</v>
      </c>
      <c r="G13" s="36"/>
      <c r="H13" s="36"/>
      <c r="I13" s="49"/>
      <c r="J13" s="49"/>
      <c r="K13" s="49"/>
      <c r="L13" s="49"/>
      <c r="M13" s="43"/>
    </row>
    <row r="14" spans="1:13" ht="18.600000000000001" thickBot="1" x14ac:dyDescent="0.35">
      <c r="A14" s="29" t="s">
        <v>56</v>
      </c>
      <c r="B14" s="30">
        <f>VLOOKUP($G$14,Munka1!$A$2:$C$49,2,0)</f>
        <v>13.107121366217477</v>
      </c>
      <c r="C14" s="66">
        <f>VLOOKUP(G14,Munka1!$A$2:$C$49,3,0)</f>
        <v>11.174759725400458</v>
      </c>
      <c r="D14" s="36"/>
      <c r="E14" s="64" t="str">
        <f t="shared" si="0"/>
        <v>kissé csökkenőˇ</v>
      </c>
      <c r="F14" s="39">
        <f>(C14-B14)/4*1000</f>
        <v>-483.09041020425479</v>
      </c>
      <c r="G14" s="44" t="s">
        <v>52</v>
      </c>
      <c r="H14" s="48">
        <v>2</v>
      </c>
      <c r="I14" s="50" t="s">
        <v>118</v>
      </c>
      <c r="J14" s="51"/>
      <c r="K14" s="60"/>
      <c r="L14" s="60"/>
      <c r="M14" s="43"/>
    </row>
    <row r="15" spans="1:13" ht="18" x14ac:dyDescent="0.3">
      <c r="A15" s="57" t="s">
        <v>44</v>
      </c>
      <c r="B15" s="45" t="str">
        <f>VLOOKUP($G$2,Munka1!$A$2:$F$49,4,0)</f>
        <v>Késői</v>
      </c>
      <c r="C15" s="46"/>
      <c r="H15"/>
      <c r="I15" s="50" t="str">
        <f>VLOOKUP(Trend!$G$14,Munka1!$A$1:$AI$49,4,0)</f>
        <v>Késői</v>
      </c>
      <c r="J15" s="52"/>
      <c r="K15" s="57" t="s">
        <v>44</v>
      </c>
      <c r="L15" s="61"/>
      <c r="M15" s="43"/>
    </row>
    <row r="16" spans="1:13" ht="18" x14ac:dyDescent="0.3">
      <c r="A16" s="57" t="s">
        <v>42</v>
      </c>
      <c r="B16" s="19">
        <f>VLOOKUP($G$2,Munka1!$A$2:$F$42,5,0)</f>
        <v>26.5</v>
      </c>
      <c r="C16" s="19">
        <f>VLOOKUP($G$2,Munka1!$A$2:$L$42,6,0)</f>
        <v>24</v>
      </c>
      <c r="H16"/>
      <c r="I16" s="53">
        <f>VLOOKUP($G14,Munka1!$A$2:$F$49,5,0)</f>
        <v>20.299999999999997</v>
      </c>
      <c r="J16" s="67">
        <f>VLOOKUP($G14,Munka1!$A$2:$F$49,6,0)</f>
        <v>18.350000000000001</v>
      </c>
      <c r="K16" s="57" t="s">
        <v>42</v>
      </c>
      <c r="L16" s="61"/>
      <c r="M16" s="43"/>
    </row>
    <row r="17" spans="1:13" ht="18" x14ac:dyDescent="0.3">
      <c r="A17" s="57" t="s">
        <v>55</v>
      </c>
      <c r="B17" s="20">
        <f>VLOOKUP($G$2,Munka1!$A$2:$K$80,7,0)</f>
        <v>73.75</v>
      </c>
      <c r="C17" s="20">
        <f>VLOOKUP($G$2,Munka1!$A$2:$L$80,8,0)</f>
        <v>74.75</v>
      </c>
      <c r="H17"/>
      <c r="I17" s="54">
        <f>VLOOKUP($G$14,Munka1!$A$2:$K$80,7,0)</f>
        <v>71</v>
      </c>
      <c r="J17" s="54">
        <f>VLOOKUP($G$14,Munka1!$A$2:$L$80,8,0)</f>
        <v>69</v>
      </c>
      <c r="K17" s="57" t="s">
        <v>55</v>
      </c>
      <c r="L17" s="61"/>
      <c r="M17" s="43"/>
    </row>
    <row r="18" spans="1:13" ht="18" x14ac:dyDescent="0.3">
      <c r="A18" s="57" t="s">
        <v>119</v>
      </c>
      <c r="B18" s="19">
        <f>VLOOKUP($G$2,Munka1!$A$2:$K$80,11,0)</f>
        <v>0</v>
      </c>
      <c r="C18" s="19">
        <f>VLOOKUP($G$2,Munka1!$A$2:$L$80,12,0)</f>
        <v>0.59523809523809523</v>
      </c>
      <c r="H18"/>
      <c r="I18" s="53">
        <f>VLOOKUP($G$14,Munka1!$A$2:$K$80,11,0)</f>
        <v>0</v>
      </c>
      <c r="J18" s="53">
        <f>VLOOKUP($G$14,Munka1!$A$2:$L$80,12,0)</f>
        <v>0</v>
      </c>
      <c r="K18" s="57" t="s">
        <v>119</v>
      </c>
      <c r="L18" s="61"/>
      <c r="M18" s="43"/>
    </row>
    <row r="19" spans="1:13" ht="18" x14ac:dyDescent="0.3">
      <c r="A19" s="57" t="s">
        <v>120</v>
      </c>
      <c r="B19" s="19">
        <f>VLOOKUP($G$2,Munka1!$A$2:$K$80,9,0)</f>
        <v>0</v>
      </c>
      <c r="C19" s="19">
        <f>VLOOKUP($G$2,Munka1!$A$2:$L$80,10,0)</f>
        <v>0.59523809523809523</v>
      </c>
      <c r="H19"/>
      <c r="I19" s="53">
        <f>VLOOKUP($G$14,Munka1!$A$2:$K$80,9,0)</f>
        <v>0</v>
      </c>
      <c r="J19" s="67">
        <f>VLOOKUP($G$14,Munka1!$A$2:$L$80,10,0)</f>
        <v>0.36231884057971014</v>
      </c>
      <c r="K19" s="57" t="s">
        <v>120</v>
      </c>
      <c r="L19" s="62"/>
    </row>
    <row r="20" spans="1:13" s="28" customFormat="1" ht="18" x14ac:dyDescent="0.3">
      <c r="A20" s="58" t="s">
        <v>114</v>
      </c>
      <c r="B20" s="41" t="str">
        <f>IF(B2&lt;10,"Lent",IF(B2&lt;12,"Középen",IF(B2&lt;15,"Fent")))</f>
        <v>Fent</v>
      </c>
      <c r="C20" s="41" t="str">
        <f>IF(C2&lt;12,"Lent",IF(C2&lt;14,"Középen",IF(C2&lt;17,"Fent")))</f>
        <v>Középen</v>
      </c>
      <c r="H20" s="23"/>
      <c r="I20" s="55" t="str">
        <f>IF($B$14&lt;10,"Lent",IF($B$14&lt;12,"Középen",IF($B$14&lt;15,"Fent")))</f>
        <v>Fent</v>
      </c>
      <c r="J20" s="55" t="str">
        <f>IF($C$14&lt;10,"Lent",IF($C$14&lt;12,"Középen",IF($C$14&lt;15,"Fent")))</f>
        <v>Középen</v>
      </c>
      <c r="K20" s="63" t="s">
        <v>114</v>
      </c>
      <c r="L20" s="56"/>
    </row>
    <row r="21" spans="1:13" ht="18" x14ac:dyDescent="0.3">
      <c r="A21" s="59"/>
      <c r="B21" s="55"/>
      <c r="C21" s="55"/>
      <c r="H21"/>
      <c r="I21" s="56"/>
      <c r="J21" s="56"/>
      <c r="K21" s="56"/>
      <c r="L21" s="56"/>
    </row>
    <row r="22" spans="1:13" ht="25.2" customHeight="1" x14ac:dyDescent="0.3">
      <c r="A22" s="73" t="s">
        <v>67</v>
      </c>
      <c r="B22" s="73"/>
      <c r="C22" s="73"/>
      <c r="H22"/>
      <c r="I22" s="69" t="s">
        <v>67</v>
      </c>
      <c r="J22" s="70"/>
      <c r="K22" s="70"/>
      <c r="L22" s="70"/>
    </row>
    <row r="23" spans="1:13" x14ac:dyDescent="0.3">
      <c r="H23"/>
      <c r="I23"/>
      <c r="J23"/>
      <c r="K23"/>
      <c r="L23"/>
      <c r="M23" s="74"/>
    </row>
    <row r="24" spans="1:13" x14ac:dyDescent="0.3">
      <c r="H24"/>
    </row>
    <row r="25" spans="1:13" x14ac:dyDescent="0.3">
      <c r="H25"/>
    </row>
    <row r="26" spans="1:13" x14ac:dyDescent="0.3">
      <c r="H26"/>
    </row>
    <row r="27" spans="1:13" x14ac:dyDescent="0.3">
      <c r="H27"/>
    </row>
    <row r="28" spans="1:13" x14ac:dyDescent="0.3">
      <c r="H28"/>
    </row>
    <row r="29" spans="1:13" x14ac:dyDescent="0.3">
      <c r="H29"/>
    </row>
    <row r="30" spans="1:13" x14ac:dyDescent="0.3">
      <c r="H30"/>
    </row>
  </sheetData>
  <sheetProtection algorithmName="SHA-512" hashValue="loF+3FOqVs3pBM5BtooOdA1KRhsnhdpgbNE8g+jkPEKY5eOQcPRde1D8UclRvvrLNaZTTIiVKkgRWwRephm4UQ==" saltValue="ZC9V0yv9QOxhO2I4PNIMOA==" spinCount="100000" sheet="1" objects="1" scenarios="1" formatCells="0"/>
  <sortState xmlns:xlrd2="http://schemas.microsoft.com/office/spreadsheetml/2017/richdata2" ref="B5:C7">
    <sortCondition descending="1" ref="B5:B7"/>
  </sortState>
  <mergeCells count="3">
    <mergeCell ref="I22:L22"/>
    <mergeCell ref="I1:L2"/>
    <mergeCell ref="A22:C22"/>
  </mergeCells>
  <phoneticPr fontId="4" type="noConversion"/>
  <conditionalFormatting sqref="D1:E2 D3 E3:E1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C1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operator="lessThanOrEqual" allowBlank="1" showInputMessage="1" showErrorMessage="1" sqref="C2:C14" xr:uid="{C3F4C2A5-99C8-4A77-B129-E3B3D85782F3}">
      <formula1>20</formula1>
    </dataValidation>
  </dataValidations>
  <hyperlinks>
    <hyperlink ref="I22" r:id="rId1" xr:uid="{CE3E9AA1-C1AB-4612-9B46-902C0C855AFF}"/>
    <hyperlink ref="A22:C22" r:id="rId2" display="Küldd el nekünk is a véleményedet!" xr:uid="{192635FE-9C46-44CC-B2BA-A06DDDFE7BEF}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6BD8FD-4135-4EAE-9FC3-FF1DE743441D}">
          <x14:formula1>
            <xm:f>Munka1!$A$2:$A$41</xm:f>
          </x14:formula1>
          <xm:sqref>G2</xm:sqref>
        </x14:dataValidation>
        <x14:dataValidation type="list" allowBlank="1" showInputMessage="1" showErrorMessage="1" xr:uid="{5FBCCF7E-2785-4DFC-912C-BD60F01594AD}">
          <x14:formula1>
            <xm:f>Munka1!$A$2:$A$49</xm:f>
          </x14:formula1>
          <xm:sqref>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0D4C-2063-4CA9-AF97-C22FE54B6614}">
  <dimension ref="A1:C9"/>
  <sheetViews>
    <sheetView workbookViewId="0">
      <selection sqref="A1:C9"/>
    </sheetView>
  </sheetViews>
  <sheetFormatPr defaultRowHeight="14.4" x14ac:dyDescent="0.3"/>
  <cols>
    <col min="3" max="3" width="31.77734375" bestFit="1" customWidth="1"/>
  </cols>
  <sheetData>
    <row r="1" spans="1:3" ht="23.4" x14ac:dyDescent="0.3">
      <c r="A1" s="3">
        <v>5</v>
      </c>
      <c r="B1" s="3">
        <v>0</v>
      </c>
      <c r="C1" s="3" t="s">
        <v>3</v>
      </c>
    </row>
    <row r="2" spans="1:3" ht="23.4" x14ac:dyDescent="0.3">
      <c r="A2" s="3">
        <v>4</v>
      </c>
      <c r="B2" s="3">
        <v>0.249</v>
      </c>
      <c r="C2" s="3" t="s">
        <v>4</v>
      </c>
    </row>
    <row r="3" spans="1:3" ht="23.4" x14ac:dyDescent="0.3">
      <c r="A3" s="3">
        <v>3</v>
      </c>
      <c r="B3" s="3">
        <v>0.49</v>
      </c>
      <c r="C3" s="3" t="s">
        <v>5</v>
      </c>
    </row>
    <row r="4" spans="1:3" ht="23.4" x14ac:dyDescent="0.3">
      <c r="A4" s="3">
        <v>2</v>
      </c>
      <c r="B4" s="3">
        <v>0.749</v>
      </c>
      <c r="C4" s="3" t="s">
        <v>6</v>
      </c>
    </row>
    <row r="5" spans="1:3" ht="23.4" x14ac:dyDescent="0.45">
      <c r="A5" s="3">
        <v>1</v>
      </c>
      <c r="B5" s="3" t="s">
        <v>13</v>
      </c>
      <c r="C5" s="1" t="s">
        <v>7</v>
      </c>
    </row>
    <row r="6" spans="1:3" ht="23.4" x14ac:dyDescent="0.45">
      <c r="A6" s="3">
        <v>6</v>
      </c>
      <c r="B6" s="4">
        <v>-0.249</v>
      </c>
      <c r="C6" s="1" t="s">
        <v>8</v>
      </c>
    </row>
    <row r="7" spans="1:3" ht="23.4" x14ac:dyDescent="0.45">
      <c r="A7" s="3">
        <v>7</v>
      </c>
      <c r="B7" s="4">
        <v>-0.49</v>
      </c>
      <c r="C7" s="1" t="s">
        <v>9</v>
      </c>
    </row>
    <row r="8" spans="1:3" ht="23.4" x14ac:dyDescent="0.45">
      <c r="A8" s="3">
        <v>8</v>
      </c>
      <c r="B8" s="4">
        <v>-0.749</v>
      </c>
      <c r="C8" s="1" t="s">
        <v>10</v>
      </c>
    </row>
    <row r="9" spans="1:3" ht="23.4" x14ac:dyDescent="0.45">
      <c r="A9" s="3">
        <v>9</v>
      </c>
      <c r="B9" s="4" t="s">
        <v>12</v>
      </c>
      <c r="C9" s="2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4A0C-F1AB-4ED8-9708-EF1E59AEC4FF}">
  <dimension ref="A1:AC49"/>
  <sheetViews>
    <sheetView topLeftCell="A2" zoomScale="126" workbookViewId="0">
      <selection activeCell="O47" sqref="O47:O49"/>
    </sheetView>
  </sheetViews>
  <sheetFormatPr defaultRowHeight="14.4" x14ac:dyDescent="0.3"/>
  <cols>
    <col min="5" max="6" width="9.6640625" bestFit="1" customWidth="1"/>
    <col min="9" max="11" width="9.6640625" bestFit="1" customWidth="1"/>
    <col min="14" max="14" width="42.5546875" bestFit="1" customWidth="1"/>
    <col min="15" max="15" width="12" bestFit="1" customWidth="1"/>
    <col min="16" max="17" width="5.5546875" bestFit="1" customWidth="1"/>
    <col min="18" max="18" width="9.77734375" customWidth="1"/>
  </cols>
  <sheetData>
    <row r="1" spans="1:29" ht="46.8" x14ac:dyDescent="0.3">
      <c r="A1" s="10"/>
      <c r="B1" s="12" t="s">
        <v>47</v>
      </c>
      <c r="C1" s="12" t="s">
        <v>48</v>
      </c>
      <c r="D1" s="13" t="s">
        <v>41</v>
      </c>
      <c r="E1" s="13" t="s">
        <v>45</v>
      </c>
      <c r="F1" s="13" t="s">
        <v>46</v>
      </c>
      <c r="G1" s="13" t="s">
        <v>59</v>
      </c>
      <c r="H1" s="13" t="s">
        <v>60</v>
      </c>
      <c r="I1" s="13" t="s">
        <v>57</v>
      </c>
      <c r="J1" s="13" t="s">
        <v>58</v>
      </c>
      <c r="K1" s="13" t="s">
        <v>110</v>
      </c>
      <c r="L1" s="13" t="s">
        <v>111</v>
      </c>
      <c r="M1" s="13" t="s">
        <v>106</v>
      </c>
      <c r="N1" s="13"/>
      <c r="O1" s="13" t="s">
        <v>107</v>
      </c>
      <c r="P1" s="13"/>
      <c r="Q1" s="13"/>
      <c r="R1" t="s">
        <v>108</v>
      </c>
      <c r="U1" t="s">
        <v>109</v>
      </c>
      <c r="AA1" s="22"/>
    </row>
    <row r="2" spans="1:29" x14ac:dyDescent="0.3">
      <c r="A2" s="11" t="s">
        <v>85</v>
      </c>
      <c r="B2" s="17">
        <f>VLOOKUP($A2,$O$2:$Q$49,2,0)</f>
        <v>14.663449868632938</v>
      </c>
      <c r="C2" s="17">
        <f>VLOOKUP($A2,$O$2:$Q$49,3,0)</f>
        <v>13.288203661327231</v>
      </c>
      <c r="D2" t="s">
        <v>40</v>
      </c>
      <c r="E2" s="16">
        <f>VLOOKUP($A2,$R$2:$T$49,2,0)</f>
        <v>16.375</v>
      </c>
      <c r="F2" s="16">
        <f>VLOOKUP($A2,$R$2:$T$49,3,0)</f>
        <v>17.162500000000001</v>
      </c>
      <c r="G2" s="16">
        <f>VLOOKUP($A2,$U$2:$W$49,2,0)</f>
        <v>69.75</v>
      </c>
      <c r="H2" s="16">
        <f>VLOOKUP($A2,$U$2:$W$49,3,0)</f>
        <v>68.5</v>
      </c>
      <c r="I2" s="16">
        <f>VLOOKUP($A2,$X$2:$Z$49,2,0)</f>
        <v>0</v>
      </c>
      <c r="J2" s="16">
        <f>VLOOKUP($A2,$X$2:$Z$49,3,0)</f>
        <v>0.29411764705882354</v>
      </c>
      <c r="K2" s="16">
        <f>VLOOKUP($A2,$AA$2:$AC$49,2,0)</f>
        <v>0</v>
      </c>
      <c r="L2" s="16">
        <f>VLOOKUP($A2,$AA$2:$AC$49,3,0)</f>
        <v>0</v>
      </c>
      <c r="M2" s="16" t="e">
        <f>VLOOKUP($A2,#REF!,2,0)</f>
        <v>#REF!</v>
      </c>
      <c r="N2" s="16" t="e">
        <f>VLOOKUP($A2,#REF!,3,0)</f>
        <v>#REF!</v>
      </c>
      <c r="O2" s="16" t="s">
        <v>85</v>
      </c>
      <c r="P2" s="16">
        <v>14.663449868632938</v>
      </c>
      <c r="Q2" s="16">
        <v>13.288203661327231</v>
      </c>
      <c r="R2" t="s">
        <v>92</v>
      </c>
      <c r="S2">
        <v>17.974999999999998</v>
      </c>
      <c r="T2">
        <v>18.862500000000001</v>
      </c>
      <c r="U2" t="s">
        <v>92</v>
      </c>
      <c r="V2">
        <v>69.75</v>
      </c>
      <c r="W2">
        <v>68</v>
      </c>
      <c r="X2" t="s">
        <v>92</v>
      </c>
      <c r="Y2">
        <v>0.29069767441860467</v>
      </c>
      <c r="Z2">
        <v>0.57471264367816088</v>
      </c>
      <c r="AA2" t="s">
        <v>92</v>
      </c>
      <c r="AB2">
        <v>0</v>
      </c>
      <c r="AC2">
        <v>0</v>
      </c>
    </row>
    <row r="3" spans="1:29" x14ac:dyDescent="0.3">
      <c r="A3" s="11" t="s">
        <v>36</v>
      </c>
      <c r="B3" s="17">
        <f t="shared" ref="B3:B49" si="0">VLOOKUP($A3,$O$2:$Q$49,2,0)</f>
        <v>13.447419696584456</v>
      </c>
      <c r="C3" s="17">
        <f t="shared" ref="C3:C49" si="1">VLOOKUP($A3,$O$2:$Q$49,3,0)</f>
        <v>12.509875836935333</v>
      </c>
      <c r="D3" t="s">
        <v>40</v>
      </c>
      <c r="E3" s="16">
        <f t="shared" ref="E3:E49" si="2">VLOOKUP($A3,$R$2:$T$49,2,0)</f>
        <v>16.950000000000003</v>
      </c>
      <c r="F3" s="16">
        <f t="shared" ref="F3:F49" si="3">VLOOKUP($A3,$R$2:$T$49,3,0)</f>
        <v>17.837499999999999</v>
      </c>
      <c r="G3" s="16">
        <f t="shared" ref="G3:G49" si="4">VLOOKUP($A3,$U$2:$W$49,2,0)</f>
        <v>69</v>
      </c>
      <c r="H3" s="16">
        <f t="shared" ref="H3:H49" si="5">VLOOKUP($A3,$U$2:$W$49,3,0)</f>
        <v>67.25</v>
      </c>
      <c r="I3" s="16">
        <f t="shared" ref="I3:I49" si="6">VLOOKUP($A3,$X$2:$Z$49,2,0)</f>
        <v>0.29761904761904762</v>
      </c>
      <c r="J3" s="16">
        <f t="shared" ref="J3:J49" si="7">VLOOKUP($A3,$X$2:$Z$49,3,0)</f>
        <v>0.54347826086956519</v>
      </c>
      <c r="K3" s="16">
        <f t="shared" ref="K3:K49" si="8">VLOOKUP($A3,$AA$2:$AC$49,2,0)</f>
        <v>0</v>
      </c>
      <c r="L3" s="16">
        <f t="shared" ref="L3:L49" si="9">VLOOKUP($A3,$AA$2:$AC$49,3,0)</f>
        <v>0</v>
      </c>
      <c r="M3" s="16" t="e">
        <f>VLOOKUP($A3,#REF!,2,0)</f>
        <v>#REF!</v>
      </c>
      <c r="N3" s="16" t="e">
        <f>VLOOKUP($A3,#REF!,3,0)</f>
        <v>#REF!</v>
      </c>
      <c r="O3" s="16" t="s">
        <v>36</v>
      </c>
      <c r="P3" s="16">
        <v>13.447419696584456</v>
      </c>
      <c r="Q3" s="16">
        <v>12.509875836935333</v>
      </c>
      <c r="R3" t="s">
        <v>89</v>
      </c>
      <c r="S3">
        <v>17.2</v>
      </c>
      <c r="T3">
        <v>18.925000000000001</v>
      </c>
      <c r="U3" t="s">
        <v>89</v>
      </c>
      <c r="V3">
        <v>70.5</v>
      </c>
      <c r="W3">
        <v>69</v>
      </c>
      <c r="X3" t="s">
        <v>89</v>
      </c>
      <c r="Y3">
        <v>0</v>
      </c>
      <c r="Z3">
        <v>0.28735632183908044</v>
      </c>
      <c r="AA3" t="s">
        <v>89</v>
      </c>
      <c r="AB3">
        <v>0</v>
      </c>
      <c r="AC3">
        <v>0</v>
      </c>
    </row>
    <row r="4" spans="1:29" x14ac:dyDescent="0.3">
      <c r="A4" s="11" t="s">
        <v>38</v>
      </c>
      <c r="B4" s="17">
        <f t="shared" si="0"/>
        <v>13.462767607424357</v>
      </c>
      <c r="C4" s="17">
        <f t="shared" si="1"/>
        <v>12.403541401813712</v>
      </c>
      <c r="D4" t="s">
        <v>40</v>
      </c>
      <c r="E4" s="16">
        <f t="shared" si="2"/>
        <v>19.225000000000001</v>
      </c>
      <c r="F4" s="16">
        <f t="shared" si="3"/>
        <v>19.600000000000001</v>
      </c>
      <c r="G4" s="16">
        <f t="shared" si="4"/>
        <v>70.25</v>
      </c>
      <c r="H4" s="16">
        <f t="shared" si="5"/>
        <v>69.5</v>
      </c>
      <c r="I4" s="16">
        <f t="shared" si="6"/>
        <v>0</v>
      </c>
      <c r="J4" s="16">
        <f t="shared" si="7"/>
        <v>0.2808988764044944</v>
      </c>
      <c r="K4" s="16">
        <f t="shared" si="8"/>
        <v>0</v>
      </c>
      <c r="L4" s="16">
        <f t="shared" si="9"/>
        <v>0</v>
      </c>
      <c r="M4" s="16" t="e">
        <f>VLOOKUP($A4,#REF!,2,0)</f>
        <v>#REF!</v>
      </c>
      <c r="N4" s="16" t="e">
        <f>VLOOKUP($A4,#REF!,3,0)</f>
        <v>#REF!</v>
      </c>
      <c r="O4" s="16" t="s">
        <v>38</v>
      </c>
      <c r="P4" s="16">
        <v>13.462767607424357</v>
      </c>
      <c r="Q4" s="16">
        <v>12.403541401813712</v>
      </c>
      <c r="R4" t="s">
        <v>38</v>
      </c>
      <c r="S4">
        <v>19.225000000000001</v>
      </c>
      <c r="T4">
        <v>19.600000000000001</v>
      </c>
      <c r="U4" t="s">
        <v>38</v>
      </c>
      <c r="V4">
        <v>70.25</v>
      </c>
      <c r="W4">
        <v>69.5</v>
      </c>
      <c r="X4" t="s">
        <v>38</v>
      </c>
      <c r="Y4">
        <v>0</v>
      </c>
      <c r="Z4">
        <v>0.2808988764044944</v>
      </c>
      <c r="AA4" t="s">
        <v>38</v>
      </c>
      <c r="AB4">
        <v>0</v>
      </c>
      <c r="AC4">
        <v>0</v>
      </c>
    </row>
    <row r="5" spans="1:29" x14ac:dyDescent="0.3">
      <c r="A5" s="11" t="s">
        <v>37</v>
      </c>
      <c r="B5" s="17">
        <f t="shared" si="0"/>
        <v>13.648066785320788</v>
      </c>
      <c r="C5" s="17">
        <f t="shared" si="1"/>
        <v>11.977936265785235</v>
      </c>
      <c r="D5" t="s">
        <v>40</v>
      </c>
      <c r="E5" s="16">
        <f t="shared" si="2"/>
        <v>15.924999999999999</v>
      </c>
      <c r="F5" s="16">
        <f t="shared" si="3"/>
        <v>16.55</v>
      </c>
      <c r="G5" s="16">
        <f t="shared" si="4"/>
        <v>69.75</v>
      </c>
      <c r="H5" s="16">
        <f t="shared" si="5"/>
        <v>68.5</v>
      </c>
      <c r="I5" s="16">
        <f t="shared" si="6"/>
        <v>0</v>
      </c>
      <c r="J5" s="16">
        <f t="shared" si="7"/>
        <v>0.56585677749360608</v>
      </c>
      <c r="K5" s="16">
        <f t="shared" si="8"/>
        <v>0</v>
      </c>
      <c r="L5" s="16">
        <f t="shared" si="9"/>
        <v>0</v>
      </c>
      <c r="M5" s="16" t="e">
        <f>VLOOKUP($A5,#REF!,2,0)</f>
        <v>#REF!</v>
      </c>
      <c r="N5" s="16" t="e">
        <f>VLOOKUP($A5,#REF!,3,0)</f>
        <v>#REF!</v>
      </c>
      <c r="O5" s="16" t="s">
        <v>37</v>
      </c>
      <c r="P5" s="16">
        <v>13.648066785320788</v>
      </c>
      <c r="Q5" s="16">
        <v>11.977936265785235</v>
      </c>
      <c r="R5" t="s">
        <v>95</v>
      </c>
      <c r="S5">
        <v>18.399999999999999</v>
      </c>
      <c r="T5">
        <v>18.324999999999999</v>
      </c>
      <c r="U5" t="s">
        <v>95</v>
      </c>
      <c r="V5">
        <v>70.25</v>
      </c>
      <c r="W5">
        <v>69.25</v>
      </c>
      <c r="X5" t="s">
        <v>95</v>
      </c>
      <c r="Y5">
        <v>1.1115321460149046</v>
      </c>
      <c r="Z5">
        <v>0.54347826086956519</v>
      </c>
      <c r="AA5" t="s">
        <v>95</v>
      </c>
      <c r="AB5">
        <v>0</v>
      </c>
      <c r="AC5">
        <v>0</v>
      </c>
    </row>
    <row r="6" spans="1:29" ht="28.8" x14ac:dyDescent="0.3">
      <c r="A6" s="11" t="s">
        <v>86</v>
      </c>
      <c r="B6" s="17">
        <f t="shared" si="0"/>
        <v>13.526623866429357</v>
      </c>
      <c r="C6" s="17">
        <f t="shared" si="1"/>
        <v>12.028115518264258</v>
      </c>
      <c r="D6" t="s">
        <v>40</v>
      </c>
      <c r="E6" s="16">
        <f t="shared" si="2"/>
        <v>17.350000000000001</v>
      </c>
      <c r="F6" s="16">
        <f t="shared" si="3"/>
        <v>18.625</v>
      </c>
      <c r="G6" s="16">
        <f t="shared" si="4"/>
        <v>69.75</v>
      </c>
      <c r="H6" s="16">
        <f t="shared" si="5"/>
        <v>71</v>
      </c>
      <c r="I6" s="16">
        <f t="shared" si="6"/>
        <v>0.595322466335932</v>
      </c>
      <c r="J6" s="16">
        <f t="shared" si="7"/>
        <v>0.8462532299741603</v>
      </c>
      <c r="K6" s="16">
        <f t="shared" si="8"/>
        <v>0</v>
      </c>
      <c r="L6" s="16">
        <f t="shared" si="9"/>
        <v>0</v>
      </c>
      <c r="M6" s="16" t="e">
        <f>VLOOKUP($A6,#REF!,2,0)</f>
        <v>#REF!</v>
      </c>
      <c r="N6" s="16" t="e">
        <f>VLOOKUP($A6,#REF!,3,0)</f>
        <v>#REF!</v>
      </c>
      <c r="O6" s="16" t="s">
        <v>86</v>
      </c>
      <c r="P6" s="16">
        <v>13.526623866429357</v>
      </c>
      <c r="Q6" s="16">
        <v>12.028115518264258</v>
      </c>
      <c r="R6" s="6" t="s">
        <v>85</v>
      </c>
      <c r="S6">
        <v>16.375</v>
      </c>
      <c r="T6">
        <v>17.162500000000001</v>
      </c>
      <c r="U6" t="s">
        <v>85</v>
      </c>
      <c r="V6">
        <v>69.75</v>
      </c>
      <c r="W6">
        <v>68.5</v>
      </c>
      <c r="X6" t="s">
        <v>85</v>
      </c>
      <c r="Y6">
        <v>0</v>
      </c>
      <c r="Z6">
        <v>0.29411764705882354</v>
      </c>
      <c r="AA6" t="s">
        <v>85</v>
      </c>
      <c r="AB6">
        <v>0</v>
      </c>
      <c r="AC6">
        <v>0</v>
      </c>
    </row>
    <row r="7" spans="1:29" x14ac:dyDescent="0.3">
      <c r="A7" s="11" t="s">
        <v>87</v>
      </c>
      <c r="B7" s="17">
        <f t="shared" si="0"/>
        <v>13.641400542418848</v>
      </c>
      <c r="C7" s="17">
        <f t="shared" si="1"/>
        <v>12.164015170777185</v>
      </c>
      <c r="D7" t="s">
        <v>40</v>
      </c>
      <c r="E7" s="16">
        <f t="shared" si="2"/>
        <v>16.600000000000001</v>
      </c>
      <c r="F7" s="16">
        <f t="shared" si="3"/>
        <v>17.45</v>
      </c>
      <c r="G7" s="16">
        <f t="shared" si="4"/>
        <v>72</v>
      </c>
      <c r="H7" s="16">
        <f t="shared" si="5"/>
        <v>71.75</v>
      </c>
      <c r="I7" s="16">
        <f t="shared" si="6"/>
        <v>0</v>
      </c>
      <c r="J7" s="16">
        <f t="shared" si="7"/>
        <v>0.57471264367816088</v>
      </c>
      <c r="K7" s="16">
        <f t="shared" si="8"/>
        <v>0</v>
      </c>
      <c r="L7" s="16">
        <f t="shared" si="9"/>
        <v>0</v>
      </c>
      <c r="M7" s="16" t="e">
        <f>VLOOKUP($A7,#REF!,2,0)</f>
        <v>#REF!</v>
      </c>
      <c r="N7" s="16" t="e">
        <f>VLOOKUP($A7,#REF!,3,0)</f>
        <v>#REF!</v>
      </c>
      <c r="O7" s="16" t="s">
        <v>87</v>
      </c>
      <c r="P7" s="16">
        <v>13.641400542418848</v>
      </c>
      <c r="Q7" s="16">
        <v>12.164015170777185</v>
      </c>
      <c r="R7" t="s">
        <v>93</v>
      </c>
      <c r="S7">
        <v>20.700000000000003</v>
      </c>
      <c r="T7">
        <v>20.287500000000001</v>
      </c>
      <c r="U7" t="s">
        <v>93</v>
      </c>
      <c r="V7">
        <v>70.75</v>
      </c>
      <c r="W7">
        <v>69</v>
      </c>
      <c r="X7" t="s">
        <v>93</v>
      </c>
      <c r="Y7">
        <v>0</v>
      </c>
      <c r="Z7">
        <v>0</v>
      </c>
      <c r="AA7" t="s">
        <v>93</v>
      </c>
      <c r="AB7">
        <v>0</v>
      </c>
      <c r="AC7">
        <v>0</v>
      </c>
    </row>
    <row r="8" spans="1:29" x14ac:dyDescent="0.3">
      <c r="A8" s="11" t="s">
        <v>88</v>
      </c>
      <c r="B8" s="17">
        <f t="shared" si="0"/>
        <v>13.083223578269344</v>
      </c>
      <c r="C8" s="17">
        <f t="shared" si="1"/>
        <v>12.186592507839645</v>
      </c>
      <c r="D8" t="s">
        <v>40</v>
      </c>
      <c r="E8" s="16">
        <f t="shared" si="2"/>
        <v>17.475000000000001</v>
      </c>
      <c r="F8" s="16">
        <f t="shared" si="3"/>
        <v>18.75</v>
      </c>
      <c r="G8" s="16">
        <f t="shared" si="4"/>
        <v>69.25</v>
      </c>
      <c r="H8" s="16">
        <f t="shared" si="5"/>
        <v>68</v>
      </c>
      <c r="I8" s="16">
        <f t="shared" si="6"/>
        <v>0</v>
      </c>
      <c r="J8" s="16">
        <f t="shared" si="7"/>
        <v>0.90737514518002316</v>
      </c>
      <c r="K8" s="16">
        <f t="shared" si="8"/>
        <v>0</v>
      </c>
      <c r="L8" s="16">
        <f t="shared" si="9"/>
        <v>0.6097560975609756</v>
      </c>
      <c r="M8" s="16" t="e">
        <f>VLOOKUP($A8,#REF!,2,0)</f>
        <v>#REF!</v>
      </c>
      <c r="N8" s="16" t="e">
        <f>VLOOKUP($A8,#REF!,3,0)</f>
        <v>#REF!</v>
      </c>
      <c r="O8" s="16" t="s">
        <v>88</v>
      </c>
      <c r="P8" s="16">
        <v>13.083223578269344</v>
      </c>
      <c r="Q8" s="16">
        <v>12.186592507839645</v>
      </c>
      <c r="R8" t="s">
        <v>39</v>
      </c>
      <c r="S8">
        <v>17.25</v>
      </c>
      <c r="T8">
        <v>19.05</v>
      </c>
      <c r="U8" t="s">
        <v>39</v>
      </c>
      <c r="V8">
        <v>70</v>
      </c>
      <c r="W8">
        <v>69</v>
      </c>
      <c r="X8" t="s">
        <v>39</v>
      </c>
      <c r="Y8">
        <v>0.58823529411764708</v>
      </c>
      <c r="Z8">
        <v>0.31645569620253167</v>
      </c>
      <c r="AA8" t="s">
        <v>39</v>
      </c>
      <c r="AB8">
        <v>0</v>
      </c>
      <c r="AC8">
        <v>0</v>
      </c>
    </row>
    <row r="9" spans="1:29" x14ac:dyDescent="0.3">
      <c r="A9" s="11" t="s">
        <v>89</v>
      </c>
      <c r="B9" s="17">
        <f t="shared" si="0"/>
        <v>13.372860623781676</v>
      </c>
      <c r="C9" s="17">
        <f t="shared" si="1"/>
        <v>11.682474150351723</v>
      </c>
      <c r="D9" t="s">
        <v>40</v>
      </c>
      <c r="E9" s="16">
        <f t="shared" si="2"/>
        <v>17.2</v>
      </c>
      <c r="F9" s="16">
        <f t="shared" si="3"/>
        <v>18.925000000000001</v>
      </c>
      <c r="G9" s="16">
        <f t="shared" si="4"/>
        <v>70.5</v>
      </c>
      <c r="H9" s="16">
        <f t="shared" si="5"/>
        <v>69</v>
      </c>
      <c r="I9" s="16">
        <f t="shared" si="6"/>
        <v>0</v>
      </c>
      <c r="J9" s="16">
        <f t="shared" si="7"/>
        <v>0.28735632183908044</v>
      </c>
      <c r="K9" s="16">
        <f t="shared" si="8"/>
        <v>0</v>
      </c>
      <c r="L9" s="16">
        <f t="shared" si="9"/>
        <v>0</v>
      </c>
      <c r="M9" s="16" t="e">
        <f>VLOOKUP($A9,#REF!,2,0)</f>
        <v>#REF!</v>
      </c>
      <c r="N9" s="16" t="e">
        <f>VLOOKUP($A9,#REF!,3,0)</f>
        <v>#REF!</v>
      </c>
      <c r="O9" s="16" t="s">
        <v>89</v>
      </c>
      <c r="P9" s="16">
        <v>13.372860623781676</v>
      </c>
      <c r="Q9" s="16">
        <v>11.682474150351723</v>
      </c>
      <c r="R9" t="s">
        <v>96</v>
      </c>
      <c r="S9">
        <v>23.774999999999999</v>
      </c>
      <c r="T9">
        <v>22.375</v>
      </c>
      <c r="U9" t="s">
        <v>96</v>
      </c>
      <c r="V9">
        <v>71</v>
      </c>
      <c r="W9">
        <v>70</v>
      </c>
      <c r="X9" t="s">
        <v>96</v>
      </c>
      <c r="Y9">
        <v>0</v>
      </c>
      <c r="Z9">
        <v>0</v>
      </c>
      <c r="AA9" t="s">
        <v>96</v>
      </c>
      <c r="AB9">
        <v>0</v>
      </c>
      <c r="AC9">
        <v>0</v>
      </c>
    </row>
    <row r="10" spans="1:29" x14ac:dyDescent="0.3">
      <c r="A10" s="11" t="s">
        <v>90</v>
      </c>
      <c r="B10" s="17">
        <f t="shared" si="0"/>
        <v>13.17538880413594</v>
      </c>
      <c r="C10" s="17">
        <f t="shared" si="1"/>
        <v>11.568100050851768</v>
      </c>
      <c r="D10" t="s">
        <v>40</v>
      </c>
      <c r="E10" s="16">
        <f t="shared" si="2"/>
        <v>20.25</v>
      </c>
      <c r="F10" s="16">
        <f t="shared" si="3"/>
        <v>19.912500000000001</v>
      </c>
      <c r="G10" s="16">
        <f t="shared" si="4"/>
        <v>69.75</v>
      </c>
      <c r="H10" s="16">
        <f t="shared" si="5"/>
        <v>69.75</v>
      </c>
      <c r="I10" s="16">
        <f t="shared" si="6"/>
        <v>0</v>
      </c>
      <c r="J10" s="16">
        <f t="shared" si="7"/>
        <v>0</v>
      </c>
      <c r="K10" s="16">
        <f t="shared" si="8"/>
        <v>0</v>
      </c>
      <c r="L10" s="16">
        <f t="shared" si="9"/>
        <v>0</v>
      </c>
      <c r="M10" s="16" t="e">
        <f>VLOOKUP($A10,#REF!,2,0)</f>
        <v>#REF!</v>
      </c>
      <c r="N10" s="16" t="e">
        <f>VLOOKUP($A10,#REF!,3,0)</f>
        <v>#REF!</v>
      </c>
      <c r="O10" s="16" t="s">
        <v>90</v>
      </c>
      <c r="P10" s="16">
        <v>13.17538880413594</v>
      </c>
      <c r="Q10" s="16">
        <v>11.568100050851768</v>
      </c>
      <c r="R10" t="s">
        <v>36</v>
      </c>
      <c r="S10">
        <v>16.950000000000003</v>
      </c>
      <c r="T10">
        <v>17.837499999999999</v>
      </c>
      <c r="U10" t="s">
        <v>36</v>
      </c>
      <c r="V10">
        <v>69</v>
      </c>
      <c r="W10">
        <v>67.25</v>
      </c>
      <c r="X10" t="s">
        <v>36</v>
      </c>
      <c r="Y10">
        <v>0.29761904761904762</v>
      </c>
      <c r="Z10">
        <v>0.54347826086956519</v>
      </c>
      <c r="AA10" t="s">
        <v>36</v>
      </c>
      <c r="AB10">
        <v>0</v>
      </c>
      <c r="AC10">
        <v>0</v>
      </c>
    </row>
    <row r="11" spans="1:29" x14ac:dyDescent="0.3">
      <c r="A11" s="11" t="s">
        <v>39</v>
      </c>
      <c r="B11" s="17">
        <f t="shared" si="0"/>
        <v>13.415340071192473</v>
      </c>
      <c r="C11" s="17">
        <f t="shared" si="1"/>
        <v>11.59605792863802</v>
      </c>
      <c r="D11" t="s">
        <v>40</v>
      </c>
      <c r="E11" s="16">
        <f t="shared" si="2"/>
        <v>17.25</v>
      </c>
      <c r="F11" s="16">
        <f t="shared" si="3"/>
        <v>19.05</v>
      </c>
      <c r="G11" s="16">
        <f t="shared" si="4"/>
        <v>70</v>
      </c>
      <c r="H11" s="16">
        <f t="shared" si="5"/>
        <v>69</v>
      </c>
      <c r="I11" s="16">
        <f t="shared" si="6"/>
        <v>0.58823529411764708</v>
      </c>
      <c r="J11" s="16">
        <f t="shared" si="7"/>
        <v>0.31645569620253167</v>
      </c>
      <c r="K11" s="16">
        <f t="shared" si="8"/>
        <v>0</v>
      </c>
      <c r="L11" s="16">
        <f t="shared" si="9"/>
        <v>0</v>
      </c>
      <c r="M11" s="16" t="e">
        <f>VLOOKUP($A11,#REF!,2,0)</f>
        <v>#REF!</v>
      </c>
      <c r="N11" s="16" t="e">
        <f>VLOOKUP($A11,#REF!,3,0)</f>
        <v>#REF!</v>
      </c>
      <c r="O11" s="16" t="s">
        <v>39</v>
      </c>
      <c r="P11" s="16">
        <v>13.415340071192473</v>
      </c>
      <c r="Q11" s="16">
        <v>11.59605792863802</v>
      </c>
      <c r="R11" t="s">
        <v>37</v>
      </c>
      <c r="S11">
        <v>15.924999999999999</v>
      </c>
      <c r="T11">
        <v>16.55</v>
      </c>
      <c r="U11" t="s">
        <v>37</v>
      </c>
      <c r="V11">
        <v>69.75</v>
      </c>
      <c r="W11">
        <v>68.5</v>
      </c>
      <c r="X11" t="s">
        <v>37</v>
      </c>
      <c r="Y11">
        <v>0</v>
      </c>
      <c r="Z11">
        <v>0.56585677749360608</v>
      </c>
      <c r="AA11" t="s">
        <v>37</v>
      </c>
      <c r="AB11">
        <v>0</v>
      </c>
      <c r="AC11">
        <v>0</v>
      </c>
    </row>
    <row r="12" spans="1:29" x14ac:dyDescent="0.3">
      <c r="A12" s="11" t="s">
        <v>91</v>
      </c>
      <c r="B12" s="17">
        <f t="shared" si="0"/>
        <v>12.824981354352063</v>
      </c>
      <c r="C12" s="17">
        <f t="shared" si="1"/>
        <v>11.538447749809304</v>
      </c>
      <c r="D12" t="s">
        <v>40</v>
      </c>
      <c r="E12" s="16">
        <f t="shared" si="2"/>
        <v>17.2</v>
      </c>
      <c r="F12" s="16">
        <f t="shared" si="3"/>
        <v>18.512499999999999</v>
      </c>
      <c r="G12" s="16">
        <f t="shared" si="4"/>
        <v>69.75</v>
      </c>
      <c r="H12" s="16">
        <f t="shared" si="5"/>
        <v>68.5</v>
      </c>
      <c r="I12" s="16">
        <f t="shared" si="6"/>
        <v>0.5494505494505495</v>
      </c>
      <c r="J12" s="16">
        <f t="shared" si="7"/>
        <v>0.27173913043478259</v>
      </c>
      <c r="K12" s="16">
        <f t="shared" si="8"/>
        <v>0</v>
      </c>
      <c r="L12" s="16">
        <f t="shared" si="9"/>
        <v>0</v>
      </c>
      <c r="M12" s="16" t="e">
        <f>VLOOKUP($A12,#REF!,2,0)</f>
        <v>#REF!</v>
      </c>
      <c r="N12" s="16" t="e">
        <f>VLOOKUP($A12,#REF!,3,0)</f>
        <v>#REF!</v>
      </c>
      <c r="O12" s="16" t="s">
        <v>91</v>
      </c>
      <c r="P12" s="16">
        <v>12.824981354352063</v>
      </c>
      <c r="Q12" s="16">
        <v>11.538447749809304</v>
      </c>
      <c r="R12" t="s">
        <v>88</v>
      </c>
      <c r="S12">
        <v>17.475000000000001</v>
      </c>
      <c r="T12">
        <v>18.75</v>
      </c>
      <c r="U12" t="s">
        <v>88</v>
      </c>
      <c r="V12">
        <v>69.25</v>
      </c>
      <c r="W12">
        <v>68</v>
      </c>
      <c r="X12" t="s">
        <v>88</v>
      </c>
      <c r="Y12">
        <v>0</v>
      </c>
      <c r="Z12">
        <v>0.90737514518002316</v>
      </c>
      <c r="AA12" t="s">
        <v>88</v>
      </c>
      <c r="AB12">
        <v>0</v>
      </c>
      <c r="AC12">
        <v>0.6097560975609756</v>
      </c>
    </row>
    <row r="13" spans="1:29" x14ac:dyDescent="0.3">
      <c r="A13" s="11" t="s">
        <v>92</v>
      </c>
      <c r="B13" s="17">
        <f t="shared" si="0"/>
        <v>12.365426519196543</v>
      </c>
      <c r="C13" s="17">
        <f t="shared" si="1"/>
        <v>11.806485507246375</v>
      </c>
      <c r="D13" t="s">
        <v>40</v>
      </c>
      <c r="E13" s="16">
        <f t="shared" si="2"/>
        <v>17.974999999999998</v>
      </c>
      <c r="F13" s="16">
        <f t="shared" si="3"/>
        <v>18.862500000000001</v>
      </c>
      <c r="G13" s="16">
        <f t="shared" si="4"/>
        <v>69.75</v>
      </c>
      <c r="H13" s="16">
        <f t="shared" si="5"/>
        <v>68</v>
      </c>
      <c r="I13" s="16">
        <f t="shared" si="6"/>
        <v>0.29069767441860467</v>
      </c>
      <c r="J13" s="16">
        <f t="shared" si="7"/>
        <v>0.57471264367816088</v>
      </c>
      <c r="K13" s="16">
        <f t="shared" si="8"/>
        <v>0</v>
      </c>
      <c r="L13" s="16">
        <f t="shared" si="9"/>
        <v>0</v>
      </c>
      <c r="M13" s="16" t="e">
        <f>VLOOKUP($A13,#REF!,2,0)</f>
        <v>#REF!</v>
      </c>
      <c r="N13" s="16" t="e">
        <f>VLOOKUP($A13,#REF!,3,0)</f>
        <v>#REF!</v>
      </c>
      <c r="O13" s="16" t="s">
        <v>92</v>
      </c>
      <c r="P13" s="16">
        <v>12.365426519196543</v>
      </c>
      <c r="Q13" s="16">
        <v>11.806485507246375</v>
      </c>
      <c r="R13" t="s">
        <v>87</v>
      </c>
      <c r="S13">
        <v>16.600000000000001</v>
      </c>
      <c r="T13">
        <v>17.45</v>
      </c>
      <c r="U13" t="s">
        <v>87</v>
      </c>
      <c r="V13">
        <v>72</v>
      </c>
      <c r="W13">
        <v>71.75</v>
      </c>
      <c r="X13" t="s">
        <v>87</v>
      </c>
      <c r="Y13">
        <v>0</v>
      </c>
      <c r="Z13">
        <v>0.57471264367816088</v>
      </c>
      <c r="AA13" t="s">
        <v>87</v>
      </c>
      <c r="AB13">
        <v>0</v>
      </c>
      <c r="AC13">
        <v>0</v>
      </c>
    </row>
    <row r="14" spans="1:29" x14ac:dyDescent="0.3">
      <c r="A14" s="11" t="s">
        <v>93</v>
      </c>
      <c r="B14" s="17">
        <f t="shared" si="0"/>
        <v>12.550805576743793</v>
      </c>
      <c r="C14" s="17">
        <f t="shared" si="1"/>
        <v>11.704605475040259</v>
      </c>
      <c r="D14" t="s">
        <v>40</v>
      </c>
      <c r="E14" s="16">
        <f t="shared" si="2"/>
        <v>20.700000000000003</v>
      </c>
      <c r="F14" s="16">
        <f t="shared" si="3"/>
        <v>20.287500000000001</v>
      </c>
      <c r="G14" s="16">
        <f t="shared" si="4"/>
        <v>70.75</v>
      </c>
      <c r="H14" s="16">
        <f t="shared" si="5"/>
        <v>69</v>
      </c>
      <c r="I14" s="16">
        <f t="shared" si="6"/>
        <v>0</v>
      </c>
      <c r="J14" s="16">
        <f t="shared" si="7"/>
        <v>0</v>
      </c>
      <c r="K14" s="16">
        <f t="shared" si="8"/>
        <v>0</v>
      </c>
      <c r="L14" s="16">
        <f t="shared" si="9"/>
        <v>0</v>
      </c>
      <c r="M14" s="16" t="e">
        <f>VLOOKUP($A14,#REF!,2,0)</f>
        <v>#REF!</v>
      </c>
      <c r="N14" s="16" t="e">
        <f>VLOOKUP($A14,#REF!,3,0)</f>
        <v>#REF!</v>
      </c>
      <c r="O14" s="16" t="s">
        <v>93</v>
      </c>
      <c r="P14" s="16">
        <v>12.550805576743793</v>
      </c>
      <c r="Q14" s="16">
        <v>11.704605475040259</v>
      </c>
      <c r="R14" t="s">
        <v>91</v>
      </c>
      <c r="S14">
        <v>17.2</v>
      </c>
      <c r="T14">
        <v>18.512499999999999</v>
      </c>
      <c r="U14" t="s">
        <v>91</v>
      </c>
      <c r="V14">
        <v>69.75</v>
      </c>
      <c r="W14">
        <v>68.5</v>
      </c>
      <c r="X14" t="s">
        <v>91</v>
      </c>
      <c r="Y14">
        <v>0.5494505494505495</v>
      </c>
      <c r="Z14">
        <v>0.27173913043478259</v>
      </c>
      <c r="AA14" t="s">
        <v>91</v>
      </c>
      <c r="AB14">
        <v>0</v>
      </c>
      <c r="AC14">
        <v>0</v>
      </c>
    </row>
    <row r="15" spans="1:29" x14ac:dyDescent="0.3">
      <c r="A15" t="s">
        <v>94</v>
      </c>
      <c r="B15" s="17">
        <f t="shared" si="0"/>
        <v>12.35858060005085</v>
      </c>
      <c r="C15" s="17">
        <f t="shared" si="1"/>
        <v>11.12844965675057</v>
      </c>
      <c r="D15" t="s">
        <v>40</v>
      </c>
      <c r="E15" s="16">
        <f t="shared" si="2"/>
        <v>17.350000000000001</v>
      </c>
      <c r="F15" s="16">
        <f t="shared" si="3"/>
        <v>18.0625</v>
      </c>
      <c r="G15" s="16">
        <f t="shared" si="4"/>
        <v>68.25</v>
      </c>
      <c r="H15" s="16">
        <f t="shared" si="5"/>
        <v>67</v>
      </c>
      <c r="I15" s="16">
        <f t="shared" si="6"/>
        <v>0</v>
      </c>
      <c r="J15" s="16">
        <f t="shared" si="7"/>
        <v>0.84915407464806925</v>
      </c>
      <c r="K15" s="16">
        <f t="shared" si="8"/>
        <v>0</v>
      </c>
      <c r="L15" s="16">
        <f t="shared" si="9"/>
        <v>0</v>
      </c>
      <c r="M15" s="16" t="e">
        <f>VLOOKUP($A15,#REF!,2,0)</f>
        <v>#REF!</v>
      </c>
      <c r="N15" s="16" t="e">
        <f>VLOOKUP($A15,#REF!,3,0)</f>
        <v>#REF!</v>
      </c>
      <c r="O15" s="16" t="s">
        <v>94</v>
      </c>
      <c r="P15" s="16">
        <v>12.35858060005085</v>
      </c>
      <c r="Q15" s="16">
        <v>11.12844965675057</v>
      </c>
      <c r="R15" t="s">
        <v>94</v>
      </c>
      <c r="S15">
        <v>17.350000000000001</v>
      </c>
      <c r="T15">
        <v>18.0625</v>
      </c>
      <c r="U15" t="s">
        <v>94</v>
      </c>
      <c r="V15">
        <v>68.25</v>
      </c>
      <c r="W15">
        <v>67</v>
      </c>
      <c r="X15" t="s">
        <v>94</v>
      </c>
      <c r="Y15">
        <v>0</v>
      </c>
      <c r="Z15">
        <v>0.84915407464806925</v>
      </c>
      <c r="AA15" t="s">
        <v>94</v>
      </c>
      <c r="AB15">
        <v>0</v>
      </c>
      <c r="AC15">
        <v>0</v>
      </c>
    </row>
    <row r="16" spans="1:29" x14ac:dyDescent="0.3">
      <c r="A16" t="s">
        <v>95</v>
      </c>
      <c r="B16" s="17">
        <f t="shared" si="0"/>
        <v>12.257997499788116</v>
      </c>
      <c r="C16" s="17">
        <f t="shared" si="1"/>
        <v>10.806003262988387</v>
      </c>
      <c r="D16" t="s">
        <v>40</v>
      </c>
      <c r="E16" s="16">
        <f t="shared" si="2"/>
        <v>18.399999999999999</v>
      </c>
      <c r="F16" s="16">
        <f t="shared" si="3"/>
        <v>18.324999999999999</v>
      </c>
      <c r="G16" s="16">
        <f t="shared" si="4"/>
        <v>70.25</v>
      </c>
      <c r="H16" s="16">
        <f t="shared" si="5"/>
        <v>69.25</v>
      </c>
      <c r="I16" s="16">
        <f t="shared" si="6"/>
        <v>1.1115321460149046</v>
      </c>
      <c r="J16" s="16">
        <f t="shared" si="7"/>
        <v>0.54347826086956519</v>
      </c>
      <c r="K16" s="16">
        <f t="shared" si="8"/>
        <v>0</v>
      </c>
      <c r="L16" s="16">
        <f t="shared" si="9"/>
        <v>0</v>
      </c>
      <c r="M16" s="16" t="e">
        <f>VLOOKUP($A16,#REF!,2,0)</f>
        <v>#REF!</v>
      </c>
      <c r="N16" s="16" t="e">
        <f>VLOOKUP($A16,#REF!,3,0)</f>
        <v>#REF!</v>
      </c>
      <c r="O16" s="16" t="s">
        <v>95</v>
      </c>
      <c r="P16" s="16">
        <v>12.257997499788116</v>
      </c>
      <c r="Q16" s="16">
        <v>10.806003262988387</v>
      </c>
      <c r="R16" t="s">
        <v>86</v>
      </c>
      <c r="S16">
        <v>17.350000000000001</v>
      </c>
      <c r="T16">
        <v>18.625</v>
      </c>
      <c r="U16" t="s">
        <v>86</v>
      </c>
      <c r="V16">
        <v>69.75</v>
      </c>
      <c r="W16">
        <v>71</v>
      </c>
      <c r="X16" t="s">
        <v>86</v>
      </c>
      <c r="Y16">
        <v>0.595322466335932</v>
      </c>
      <c r="Z16">
        <v>0.8462532299741603</v>
      </c>
      <c r="AA16" t="s">
        <v>86</v>
      </c>
      <c r="AB16">
        <v>0</v>
      </c>
      <c r="AC16">
        <v>0</v>
      </c>
    </row>
    <row r="17" spans="1:29" x14ac:dyDescent="0.3">
      <c r="A17" t="s">
        <v>96</v>
      </c>
      <c r="B17" s="17">
        <f t="shared" si="0"/>
        <v>11.919057123485041</v>
      </c>
      <c r="C17" s="17">
        <f t="shared" si="1"/>
        <v>10.726655648783796</v>
      </c>
      <c r="D17" t="s">
        <v>40</v>
      </c>
      <c r="E17" s="16">
        <f t="shared" si="2"/>
        <v>23.774999999999999</v>
      </c>
      <c r="F17" s="16">
        <f t="shared" si="3"/>
        <v>22.375</v>
      </c>
      <c r="G17" s="16">
        <f t="shared" si="4"/>
        <v>71</v>
      </c>
      <c r="H17" s="16">
        <f t="shared" si="5"/>
        <v>70</v>
      </c>
      <c r="I17" s="16">
        <f t="shared" si="6"/>
        <v>0</v>
      </c>
      <c r="J17" s="16">
        <f t="shared" si="7"/>
        <v>0</v>
      </c>
      <c r="K17" s="16">
        <f t="shared" si="8"/>
        <v>0</v>
      </c>
      <c r="L17" s="16">
        <f t="shared" si="9"/>
        <v>0</v>
      </c>
      <c r="M17" s="16" t="e">
        <f>VLOOKUP($A17,#REF!,2,0)</f>
        <v>#REF!</v>
      </c>
      <c r="N17" s="16" t="e">
        <f>VLOOKUP($A17,#REF!,3,0)</f>
        <v>#REF!</v>
      </c>
      <c r="O17" s="16" t="s">
        <v>96</v>
      </c>
      <c r="P17" s="16">
        <v>11.919057123485041</v>
      </c>
      <c r="Q17" s="16">
        <v>10.726655648783796</v>
      </c>
      <c r="R17" t="s">
        <v>90</v>
      </c>
      <c r="S17">
        <v>20.25</v>
      </c>
      <c r="T17">
        <v>19.912500000000001</v>
      </c>
      <c r="U17" t="s">
        <v>90</v>
      </c>
      <c r="V17">
        <v>69.75</v>
      </c>
      <c r="W17">
        <v>69.75</v>
      </c>
      <c r="X17" t="s">
        <v>90</v>
      </c>
      <c r="Y17">
        <v>0</v>
      </c>
      <c r="Z17">
        <v>0</v>
      </c>
      <c r="AA17" t="s">
        <v>90</v>
      </c>
      <c r="AB17">
        <v>0</v>
      </c>
      <c r="AC17">
        <v>0</v>
      </c>
    </row>
    <row r="18" spans="1:29" x14ac:dyDescent="0.3">
      <c r="A18" s="15" t="s">
        <v>62</v>
      </c>
      <c r="B18" s="17">
        <f t="shared" si="0"/>
        <v>13.107086882362911</v>
      </c>
      <c r="C18" s="17">
        <f t="shared" si="1"/>
        <v>11.819722487075175</v>
      </c>
      <c r="D18" t="s">
        <v>40</v>
      </c>
      <c r="E18" s="16">
        <f t="shared" si="2"/>
        <v>18.125</v>
      </c>
      <c r="F18" s="16">
        <f t="shared" si="3"/>
        <v>18.767968750000001</v>
      </c>
      <c r="G18" s="16">
        <f t="shared" si="4"/>
        <v>69.984375</v>
      </c>
      <c r="H18" s="16">
        <f t="shared" si="5"/>
        <v>69</v>
      </c>
      <c r="I18" s="16">
        <f t="shared" si="6"/>
        <v>0.21455357362229283</v>
      </c>
      <c r="J18" s="16">
        <f t="shared" si="7"/>
        <v>0.42847429427068895</v>
      </c>
      <c r="K18" s="16">
        <f t="shared" si="8"/>
        <v>0</v>
      </c>
      <c r="L18" s="16">
        <f t="shared" si="9"/>
        <v>3.8109756097560975E-2</v>
      </c>
      <c r="M18" s="16"/>
      <c r="N18" s="16"/>
      <c r="O18" s="15" t="s">
        <v>62</v>
      </c>
      <c r="P18" s="16">
        <v>13.107086882362911</v>
      </c>
      <c r="Q18" s="16">
        <v>11.819722487075175</v>
      </c>
      <c r="R18" s="15" t="s">
        <v>62</v>
      </c>
      <c r="S18">
        <v>18.125</v>
      </c>
      <c r="T18">
        <v>18.767968750000001</v>
      </c>
      <c r="U18" s="15" t="s">
        <v>62</v>
      </c>
      <c r="V18">
        <v>69.984375</v>
      </c>
      <c r="W18">
        <v>69</v>
      </c>
      <c r="X18" s="15" t="s">
        <v>62</v>
      </c>
      <c r="Y18">
        <v>0.21455357362229283</v>
      </c>
      <c r="Z18">
        <v>0.42847429427068895</v>
      </c>
      <c r="AA18" s="15" t="s">
        <v>62</v>
      </c>
      <c r="AB18">
        <v>0</v>
      </c>
      <c r="AC18">
        <v>3.8109756097560975E-2</v>
      </c>
    </row>
    <row r="19" spans="1:29" x14ac:dyDescent="0.3">
      <c r="A19" s="11" t="s">
        <v>99</v>
      </c>
      <c r="B19" s="17">
        <f t="shared" si="0"/>
        <v>14.663449868632938</v>
      </c>
      <c r="C19" s="17">
        <f t="shared" si="1"/>
        <v>13.288203661327231</v>
      </c>
      <c r="D19" t="s">
        <v>40</v>
      </c>
      <c r="E19" s="16">
        <f t="shared" si="2"/>
        <v>23.774999999999999</v>
      </c>
      <c r="F19" s="16">
        <f t="shared" si="3"/>
        <v>22.375</v>
      </c>
      <c r="G19" s="16">
        <f t="shared" si="4"/>
        <v>72</v>
      </c>
      <c r="H19" s="16">
        <f t="shared" si="5"/>
        <v>71.75</v>
      </c>
      <c r="I19" s="16">
        <f t="shared" si="6"/>
        <v>1.1115321460149046</v>
      </c>
      <c r="J19" s="16">
        <f t="shared" si="7"/>
        <v>0.90737514518002316</v>
      </c>
      <c r="K19" s="16">
        <f t="shared" si="8"/>
        <v>0</v>
      </c>
      <c r="L19" s="16">
        <f t="shared" si="9"/>
        <v>0.6097560975609756</v>
      </c>
      <c r="M19" s="16"/>
      <c r="N19" s="16"/>
      <c r="O19" s="11" t="s">
        <v>99</v>
      </c>
      <c r="P19" s="16">
        <v>14.663449868632938</v>
      </c>
      <c r="Q19" s="16">
        <v>13.288203661327231</v>
      </c>
      <c r="R19" s="11" t="s">
        <v>99</v>
      </c>
      <c r="S19">
        <v>23.774999999999999</v>
      </c>
      <c r="T19">
        <v>22.375</v>
      </c>
      <c r="U19" s="11" t="s">
        <v>99</v>
      </c>
      <c r="V19">
        <v>72</v>
      </c>
      <c r="W19">
        <v>71.75</v>
      </c>
      <c r="X19" s="11" t="s">
        <v>99</v>
      </c>
      <c r="Y19">
        <v>1.1115321460149046</v>
      </c>
      <c r="Z19">
        <v>0.90737514518002316</v>
      </c>
      <c r="AA19" s="11" t="s">
        <v>99</v>
      </c>
      <c r="AB19">
        <v>0</v>
      </c>
      <c r="AC19">
        <v>0.6097560975609756</v>
      </c>
    </row>
    <row r="20" spans="1:29" x14ac:dyDescent="0.3">
      <c r="A20" s="11" t="s">
        <v>100</v>
      </c>
      <c r="B20" s="17">
        <f t="shared" si="0"/>
        <v>11.734526654801252</v>
      </c>
      <c r="C20" s="17">
        <f t="shared" si="1"/>
        <v>10.542125180100006</v>
      </c>
      <c r="D20" t="s">
        <v>40</v>
      </c>
      <c r="E20" s="16">
        <f t="shared" si="2"/>
        <v>15.924999999999999</v>
      </c>
      <c r="F20" s="16">
        <f t="shared" si="3"/>
        <v>16.55</v>
      </c>
      <c r="G20" s="16">
        <f t="shared" si="4"/>
        <v>68.25</v>
      </c>
      <c r="H20" s="16">
        <f t="shared" si="5"/>
        <v>67</v>
      </c>
      <c r="I20" s="16">
        <f t="shared" si="6"/>
        <v>0</v>
      </c>
      <c r="J20" s="16">
        <f t="shared" si="7"/>
        <v>0</v>
      </c>
      <c r="K20" s="16">
        <f t="shared" si="8"/>
        <v>0</v>
      </c>
      <c r="L20" s="16">
        <f t="shared" si="9"/>
        <v>0</v>
      </c>
      <c r="M20" s="16"/>
      <c r="N20" s="16"/>
      <c r="O20" s="11" t="s">
        <v>100</v>
      </c>
      <c r="P20" s="16">
        <v>11.734526654801252</v>
      </c>
      <c r="Q20" s="16">
        <v>10.542125180100006</v>
      </c>
      <c r="R20" s="11" t="s">
        <v>100</v>
      </c>
      <c r="S20">
        <v>15.924999999999999</v>
      </c>
      <c r="T20">
        <v>16.55</v>
      </c>
      <c r="U20" s="11" t="s">
        <v>100</v>
      </c>
      <c r="V20">
        <v>68.25</v>
      </c>
      <c r="W20">
        <v>67</v>
      </c>
      <c r="X20" s="11" t="s">
        <v>100</v>
      </c>
      <c r="Y20">
        <v>0</v>
      </c>
      <c r="Z20">
        <v>0</v>
      </c>
      <c r="AA20" s="11" t="s">
        <v>100</v>
      </c>
      <c r="AB20">
        <v>0</v>
      </c>
      <c r="AC20">
        <v>0</v>
      </c>
    </row>
    <row r="21" spans="1:29" x14ac:dyDescent="0.3">
      <c r="A21" s="11" t="s">
        <v>49</v>
      </c>
      <c r="B21" s="17">
        <f t="shared" si="0"/>
        <v>14.028961090326458</v>
      </c>
      <c r="C21" s="17">
        <f t="shared" si="1"/>
        <v>13.132106110687348</v>
      </c>
      <c r="D21" t="s">
        <v>97</v>
      </c>
      <c r="E21" s="16">
        <f t="shared" si="2"/>
        <v>23.150000000000002</v>
      </c>
      <c r="F21" s="16">
        <f t="shared" si="3"/>
        <v>18.350000000000001</v>
      </c>
      <c r="G21" s="16">
        <f t="shared" si="4"/>
        <v>68.25</v>
      </c>
      <c r="H21" s="16">
        <f t="shared" si="5"/>
        <v>67.5</v>
      </c>
      <c r="I21" s="16">
        <f t="shared" si="6"/>
        <v>0</v>
      </c>
      <c r="J21" s="16">
        <f t="shared" si="7"/>
        <v>0</v>
      </c>
      <c r="K21" s="16">
        <f t="shared" si="8"/>
        <v>0</v>
      </c>
      <c r="L21" s="16">
        <f t="shared" si="9"/>
        <v>0</v>
      </c>
      <c r="M21" s="16" t="e">
        <f>VLOOKUP($A21,#REF!,2,0)</f>
        <v>#REF!</v>
      </c>
      <c r="N21" s="16" t="e">
        <f>VLOOKUP($A21,#REF!,3,0)</f>
        <v>#REF!</v>
      </c>
      <c r="O21" s="16" t="s">
        <v>49</v>
      </c>
      <c r="P21" s="16">
        <v>14.028961090326458</v>
      </c>
      <c r="Q21" s="16">
        <v>13.132106110687348</v>
      </c>
      <c r="R21" t="s">
        <v>77</v>
      </c>
      <c r="S21">
        <v>23.750000000000004</v>
      </c>
      <c r="T21">
        <v>20.725000000000001</v>
      </c>
      <c r="U21" t="s">
        <v>77</v>
      </c>
      <c r="V21">
        <v>70</v>
      </c>
      <c r="W21">
        <v>72.75</v>
      </c>
      <c r="X21" t="s">
        <v>77</v>
      </c>
      <c r="Y21">
        <v>0</v>
      </c>
      <c r="Z21">
        <v>0.25252525252525254</v>
      </c>
      <c r="AA21" t="s">
        <v>77</v>
      </c>
      <c r="AB21">
        <v>0</v>
      </c>
      <c r="AC21">
        <v>0</v>
      </c>
    </row>
    <row r="22" spans="1:29" x14ac:dyDescent="0.3">
      <c r="A22" s="11" t="s">
        <v>68</v>
      </c>
      <c r="B22" s="17">
        <f t="shared" si="0"/>
        <v>14.054173224930278</v>
      </c>
      <c r="C22" s="17">
        <f t="shared" si="1"/>
        <v>12.885912577337063</v>
      </c>
      <c r="D22" t="s">
        <v>97</v>
      </c>
      <c r="E22" s="16">
        <f t="shared" si="2"/>
        <v>20.675000000000001</v>
      </c>
      <c r="F22" s="16">
        <f t="shared" si="3"/>
        <v>18.2</v>
      </c>
      <c r="G22" s="16">
        <f t="shared" si="4"/>
        <v>70.5</v>
      </c>
      <c r="H22" s="16">
        <f t="shared" si="5"/>
        <v>69.75</v>
      </c>
      <c r="I22" s="16">
        <f t="shared" si="6"/>
        <v>0.28409090909090912</v>
      </c>
      <c r="J22" s="16">
        <f t="shared" si="7"/>
        <v>0.51025721128813917</v>
      </c>
      <c r="K22" s="16">
        <f t="shared" si="8"/>
        <v>0</v>
      </c>
      <c r="L22" s="16">
        <f t="shared" si="9"/>
        <v>0</v>
      </c>
      <c r="M22" s="16" t="e">
        <f>VLOOKUP($A22,#REF!,2,0)</f>
        <v>#REF!</v>
      </c>
      <c r="N22" s="16" t="e">
        <f>VLOOKUP($A22,#REF!,3,0)</f>
        <v>#REF!</v>
      </c>
      <c r="O22" s="16" t="s">
        <v>68</v>
      </c>
      <c r="P22" s="16">
        <v>14.054173224930278</v>
      </c>
      <c r="Q22" s="16">
        <v>12.885912577337063</v>
      </c>
      <c r="R22" t="s">
        <v>78</v>
      </c>
      <c r="S22">
        <v>21.65</v>
      </c>
      <c r="T22">
        <v>20.6</v>
      </c>
      <c r="U22" t="s">
        <v>78</v>
      </c>
      <c r="V22">
        <v>70.75</v>
      </c>
      <c r="W22">
        <v>76</v>
      </c>
      <c r="X22" t="s">
        <v>78</v>
      </c>
      <c r="Y22">
        <v>0</v>
      </c>
      <c r="Z22">
        <v>0.51825993555316863</v>
      </c>
      <c r="AA22" t="s">
        <v>78</v>
      </c>
      <c r="AB22">
        <v>0</v>
      </c>
      <c r="AC22">
        <v>0</v>
      </c>
    </row>
    <row r="23" spans="1:29" x14ac:dyDescent="0.3">
      <c r="A23" s="11" t="s">
        <v>50</v>
      </c>
      <c r="B23" s="17">
        <f t="shared" si="0"/>
        <v>14.01529074296046</v>
      </c>
      <c r="C23" s="17">
        <f t="shared" si="1"/>
        <v>12.906895499618615</v>
      </c>
      <c r="D23" t="s">
        <v>97</v>
      </c>
      <c r="E23" s="16">
        <f t="shared" si="2"/>
        <v>22.675000000000004</v>
      </c>
      <c r="F23" s="16">
        <f t="shared" si="3"/>
        <v>19.475000000000001</v>
      </c>
      <c r="G23" s="16">
        <f t="shared" si="4"/>
        <v>70.5</v>
      </c>
      <c r="H23" s="16">
        <f t="shared" si="5"/>
        <v>69.25</v>
      </c>
      <c r="I23" s="16">
        <f t="shared" si="6"/>
        <v>0.28409090909090912</v>
      </c>
      <c r="J23" s="16">
        <f t="shared" si="7"/>
        <v>0</v>
      </c>
      <c r="K23" s="16">
        <f t="shared" si="8"/>
        <v>0</v>
      </c>
      <c r="L23" s="16">
        <f t="shared" si="9"/>
        <v>0</v>
      </c>
      <c r="M23" s="16" t="e">
        <f>VLOOKUP($A23,#REF!,2,0)</f>
        <v>#REF!</v>
      </c>
      <c r="N23" s="16" t="e">
        <f>VLOOKUP($A23,#REF!,3,0)</f>
        <v>#REF!</v>
      </c>
      <c r="O23" s="16" t="s">
        <v>50</v>
      </c>
      <c r="P23" s="16">
        <v>14.01529074296046</v>
      </c>
      <c r="Q23" s="16">
        <v>12.906895499618615</v>
      </c>
      <c r="R23" t="s">
        <v>51</v>
      </c>
      <c r="S23">
        <v>24.375</v>
      </c>
      <c r="T23">
        <v>21.75</v>
      </c>
      <c r="U23" t="s">
        <v>51</v>
      </c>
      <c r="V23">
        <v>71.25</v>
      </c>
      <c r="W23">
        <v>72.25</v>
      </c>
      <c r="X23" t="s">
        <v>51</v>
      </c>
      <c r="Y23">
        <v>0.29761904761904762</v>
      </c>
      <c r="Z23">
        <v>0</v>
      </c>
      <c r="AA23" t="s">
        <v>51</v>
      </c>
      <c r="AB23">
        <v>0</v>
      </c>
      <c r="AC23">
        <v>0</v>
      </c>
    </row>
    <row r="24" spans="1:29" x14ac:dyDescent="0.3">
      <c r="A24" s="11" t="s">
        <v>69</v>
      </c>
      <c r="B24" s="17">
        <f t="shared" si="0"/>
        <v>13.761497342389791</v>
      </c>
      <c r="C24" s="17">
        <f t="shared" si="1"/>
        <v>12.725924336808204</v>
      </c>
      <c r="D24" t="s">
        <v>97</v>
      </c>
      <c r="E24" s="16">
        <f t="shared" si="2"/>
        <v>23.35</v>
      </c>
      <c r="F24" s="16">
        <f t="shared" si="3"/>
        <v>21.15</v>
      </c>
      <c r="G24" s="16">
        <f t="shared" si="4"/>
        <v>69.25</v>
      </c>
      <c r="H24" s="16">
        <f t="shared" si="5"/>
        <v>68.25</v>
      </c>
      <c r="I24" s="16">
        <f t="shared" si="6"/>
        <v>0</v>
      </c>
      <c r="J24" s="16">
        <f t="shared" si="7"/>
        <v>0</v>
      </c>
      <c r="K24" s="16">
        <f t="shared" si="8"/>
        <v>0</v>
      </c>
      <c r="L24" s="16">
        <f t="shared" si="9"/>
        <v>0</v>
      </c>
      <c r="M24" s="16" t="e">
        <f>VLOOKUP($A24,#REF!,2,0)</f>
        <v>#REF!</v>
      </c>
      <c r="N24" s="16" t="e">
        <f>VLOOKUP($A24,#REF!,3,0)</f>
        <v>#REF!</v>
      </c>
      <c r="O24" s="16" t="s">
        <v>69</v>
      </c>
      <c r="P24" s="16">
        <v>13.761497342389791</v>
      </c>
      <c r="Q24" s="16">
        <v>12.725924336808204</v>
      </c>
      <c r="R24" t="s">
        <v>68</v>
      </c>
      <c r="S24">
        <v>20.675000000000001</v>
      </c>
      <c r="T24">
        <v>18.2</v>
      </c>
      <c r="U24" t="s">
        <v>68</v>
      </c>
      <c r="V24">
        <v>70.5</v>
      </c>
      <c r="W24">
        <v>69.75</v>
      </c>
      <c r="X24" t="s">
        <v>68</v>
      </c>
      <c r="Y24">
        <v>0.28409090909090912</v>
      </c>
      <c r="Z24">
        <v>0.51025721128813917</v>
      </c>
      <c r="AA24" t="s">
        <v>68</v>
      </c>
      <c r="AB24">
        <v>0</v>
      </c>
      <c r="AC24">
        <v>0</v>
      </c>
    </row>
    <row r="25" spans="1:29" x14ac:dyDescent="0.3">
      <c r="A25" s="11" t="s">
        <v>70</v>
      </c>
      <c r="B25" s="17">
        <f t="shared" si="0"/>
        <v>13.151987305219571</v>
      </c>
      <c r="C25" s="17">
        <f t="shared" si="1"/>
        <v>11.860255847953217</v>
      </c>
      <c r="D25" t="s">
        <v>97</v>
      </c>
      <c r="E25" s="16">
        <f t="shared" si="2"/>
        <v>19.5</v>
      </c>
      <c r="F25" s="16">
        <f t="shared" si="3"/>
        <v>18.600000000000001</v>
      </c>
      <c r="G25" s="16">
        <f t="shared" si="4"/>
        <v>70</v>
      </c>
      <c r="H25" s="16">
        <f t="shared" si="5"/>
        <v>69.5</v>
      </c>
      <c r="I25" s="16">
        <f t="shared" si="6"/>
        <v>0</v>
      </c>
      <c r="J25" s="16">
        <f t="shared" si="7"/>
        <v>0.26881720430107531</v>
      </c>
      <c r="K25" s="16">
        <f t="shared" si="8"/>
        <v>0</v>
      </c>
      <c r="L25" s="16">
        <f t="shared" si="9"/>
        <v>0</v>
      </c>
      <c r="M25" s="16" t="e">
        <f>VLOOKUP($A25,#REF!,2,0)</f>
        <v>#REF!</v>
      </c>
      <c r="N25" s="16" t="e">
        <f>VLOOKUP($A25,#REF!,3,0)</f>
        <v>#REF!</v>
      </c>
      <c r="O25" s="16" t="s">
        <v>70</v>
      </c>
      <c r="P25" s="16">
        <v>13.151987305219571</v>
      </c>
      <c r="Q25" s="16">
        <v>11.860255847953217</v>
      </c>
      <c r="R25" t="s">
        <v>53</v>
      </c>
      <c r="S25">
        <v>18.275000000000002</v>
      </c>
      <c r="T25">
        <v>17.225000000000001</v>
      </c>
      <c r="U25" t="s">
        <v>53</v>
      </c>
      <c r="V25">
        <v>70</v>
      </c>
      <c r="W25">
        <v>69</v>
      </c>
      <c r="X25" t="s">
        <v>53</v>
      </c>
      <c r="Y25">
        <v>0</v>
      </c>
      <c r="Z25">
        <v>0</v>
      </c>
      <c r="AA25" t="s">
        <v>53</v>
      </c>
      <c r="AB25">
        <v>0</v>
      </c>
      <c r="AC25">
        <v>0</v>
      </c>
    </row>
    <row r="26" spans="1:29" x14ac:dyDescent="0.3">
      <c r="A26" s="11" t="s">
        <v>71</v>
      </c>
      <c r="B26" s="17">
        <f t="shared" si="0"/>
        <v>13.80061960456697</v>
      </c>
      <c r="C26" s="17">
        <f t="shared" si="1"/>
        <v>12.159082761250954</v>
      </c>
      <c r="D26" t="s">
        <v>97</v>
      </c>
      <c r="E26" s="16">
        <f t="shared" si="2"/>
        <v>20</v>
      </c>
      <c r="F26" s="16">
        <f t="shared" si="3"/>
        <v>18.450000000000003</v>
      </c>
      <c r="G26" s="16">
        <f t="shared" si="4"/>
        <v>69.75</v>
      </c>
      <c r="H26" s="16">
        <f t="shared" si="5"/>
        <v>68</v>
      </c>
      <c r="I26" s="16">
        <f t="shared" si="6"/>
        <v>0</v>
      </c>
      <c r="J26" s="16">
        <f t="shared" si="7"/>
        <v>0.28409090909090912</v>
      </c>
      <c r="K26" s="16">
        <f t="shared" si="8"/>
        <v>0</v>
      </c>
      <c r="L26" s="16">
        <f t="shared" si="9"/>
        <v>0</v>
      </c>
      <c r="M26" s="16" t="e">
        <f>VLOOKUP($A26,#REF!,2,0)</f>
        <v>#REF!</v>
      </c>
      <c r="N26" s="16" t="e">
        <f>VLOOKUP($A26,#REF!,3,0)</f>
        <v>#REF!</v>
      </c>
      <c r="O26" s="16" t="s">
        <v>71</v>
      </c>
      <c r="P26" s="16">
        <v>13.80061960456697</v>
      </c>
      <c r="Q26" s="16">
        <v>12.159082761250954</v>
      </c>
      <c r="R26" t="s">
        <v>49</v>
      </c>
      <c r="S26">
        <v>23.150000000000002</v>
      </c>
      <c r="T26">
        <v>18.350000000000001</v>
      </c>
      <c r="U26" t="s">
        <v>49</v>
      </c>
      <c r="V26">
        <v>68.25</v>
      </c>
      <c r="W26">
        <v>67.5</v>
      </c>
      <c r="X26" t="s">
        <v>49</v>
      </c>
      <c r="Y26">
        <v>0</v>
      </c>
      <c r="Z26">
        <v>0</v>
      </c>
      <c r="AA26" t="s">
        <v>49</v>
      </c>
      <c r="AB26">
        <v>0</v>
      </c>
      <c r="AC26">
        <v>0</v>
      </c>
    </row>
    <row r="27" spans="1:29" x14ac:dyDescent="0.3">
      <c r="A27" s="11" t="s">
        <v>72</v>
      </c>
      <c r="B27" s="17">
        <f t="shared" si="0"/>
        <v>13.589684355817081</v>
      </c>
      <c r="C27" s="17">
        <f t="shared" si="1"/>
        <v>11.338563331638273</v>
      </c>
      <c r="D27" t="s">
        <v>97</v>
      </c>
      <c r="E27" s="16">
        <f t="shared" si="2"/>
        <v>17.925000000000001</v>
      </c>
      <c r="F27" s="16">
        <f t="shared" si="3"/>
        <v>17.375</v>
      </c>
      <c r="G27" s="16">
        <f t="shared" si="4"/>
        <v>69.25</v>
      </c>
      <c r="H27" s="16">
        <f t="shared" si="5"/>
        <v>68.25</v>
      </c>
      <c r="I27" s="16">
        <f t="shared" si="6"/>
        <v>0.28409090909090912</v>
      </c>
      <c r="J27" s="16">
        <f t="shared" si="7"/>
        <v>0</v>
      </c>
      <c r="K27" s="16">
        <f t="shared" si="8"/>
        <v>0</v>
      </c>
      <c r="L27" s="16">
        <f t="shared" si="9"/>
        <v>0</v>
      </c>
      <c r="M27" s="16" t="e">
        <f>VLOOKUP($A27,#REF!,2,0)</f>
        <v>#REF!</v>
      </c>
      <c r="N27" s="16" t="e">
        <f>VLOOKUP($A27,#REF!,3,0)</f>
        <v>#REF!</v>
      </c>
      <c r="O27" s="16" t="s">
        <v>72</v>
      </c>
      <c r="P27" s="16">
        <v>13.589684355817081</v>
      </c>
      <c r="Q27" s="16">
        <v>11.338563331638273</v>
      </c>
      <c r="R27" t="s">
        <v>50</v>
      </c>
      <c r="S27">
        <v>22.675000000000004</v>
      </c>
      <c r="T27">
        <v>19.475000000000001</v>
      </c>
      <c r="U27" t="s">
        <v>50</v>
      </c>
      <c r="V27">
        <v>70.5</v>
      </c>
      <c r="W27">
        <v>69.25</v>
      </c>
      <c r="X27" t="s">
        <v>50</v>
      </c>
      <c r="Y27">
        <v>0.28409090909090912</v>
      </c>
      <c r="Z27">
        <v>0</v>
      </c>
      <c r="AA27" t="s">
        <v>50</v>
      </c>
      <c r="AB27">
        <v>0</v>
      </c>
      <c r="AC27">
        <v>0</v>
      </c>
    </row>
    <row r="28" spans="1:29" x14ac:dyDescent="0.3">
      <c r="A28" s="11" t="s">
        <v>53</v>
      </c>
      <c r="B28" s="17">
        <f t="shared" si="0"/>
        <v>12.605635061889826</v>
      </c>
      <c r="C28" s="17">
        <f t="shared" si="1"/>
        <v>11.349180333079074</v>
      </c>
      <c r="D28" t="s">
        <v>97</v>
      </c>
      <c r="E28" s="16">
        <f t="shared" si="2"/>
        <v>18.275000000000002</v>
      </c>
      <c r="F28" s="16">
        <f t="shared" si="3"/>
        <v>17.225000000000001</v>
      </c>
      <c r="G28" s="16">
        <f t="shared" si="4"/>
        <v>70</v>
      </c>
      <c r="H28" s="16">
        <f t="shared" si="5"/>
        <v>69</v>
      </c>
      <c r="I28" s="16">
        <f t="shared" si="6"/>
        <v>0</v>
      </c>
      <c r="J28" s="16">
        <f t="shared" si="7"/>
        <v>0</v>
      </c>
      <c r="K28" s="16">
        <f t="shared" si="8"/>
        <v>0</v>
      </c>
      <c r="L28" s="16">
        <f t="shared" si="9"/>
        <v>0</v>
      </c>
      <c r="M28" s="16" t="e">
        <f>VLOOKUP($A28,#REF!,2,0)</f>
        <v>#REF!</v>
      </c>
      <c r="N28" s="16" t="e">
        <f>VLOOKUP($A28,#REF!,3,0)</f>
        <v>#REF!</v>
      </c>
      <c r="O28" s="16" t="s">
        <v>53</v>
      </c>
      <c r="P28" s="16">
        <v>12.605635061889826</v>
      </c>
      <c r="Q28" s="16">
        <v>11.349180333079074</v>
      </c>
      <c r="R28" t="s">
        <v>73</v>
      </c>
      <c r="S28">
        <v>20.575000000000003</v>
      </c>
      <c r="T28">
        <v>18.449999999999996</v>
      </c>
      <c r="U28" t="s">
        <v>73</v>
      </c>
      <c r="V28">
        <v>69</v>
      </c>
      <c r="W28">
        <v>67.75</v>
      </c>
      <c r="X28" t="s">
        <v>73</v>
      </c>
      <c r="Y28">
        <v>0</v>
      </c>
      <c r="Z28">
        <v>0</v>
      </c>
      <c r="AA28" t="s">
        <v>73</v>
      </c>
      <c r="AB28">
        <v>0</v>
      </c>
      <c r="AC28">
        <v>0</v>
      </c>
    </row>
    <row r="29" spans="1:29" x14ac:dyDescent="0.3">
      <c r="A29" s="11" t="s">
        <v>51</v>
      </c>
      <c r="B29" s="17">
        <f t="shared" si="0"/>
        <v>12.894715552972608</v>
      </c>
      <c r="C29" s="17">
        <f t="shared" si="1"/>
        <v>11.813736121705229</v>
      </c>
      <c r="D29" t="s">
        <v>97</v>
      </c>
      <c r="E29" s="16">
        <f t="shared" si="2"/>
        <v>24.375</v>
      </c>
      <c r="F29" s="16">
        <f t="shared" si="3"/>
        <v>21.75</v>
      </c>
      <c r="G29" s="16">
        <f t="shared" si="4"/>
        <v>71.25</v>
      </c>
      <c r="H29" s="16">
        <f t="shared" si="5"/>
        <v>72.25</v>
      </c>
      <c r="I29" s="16">
        <f t="shared" si="6"/>
        <v>0.29761904761904762</v>
      </c>
      <c r="J29" s="16">
        <f t="shared" si="7"/>
        <v>0</v>
      </c>
      <c r="K29" s="16">
        <f t="shared" si="8"/>
        <v>0</v>
      </c>
      <c r="L29" s="16">
        <f t="shared" si="9"/>
        <v>0</v>
      </c>
      <c r="M29" s="16" t="e">
        <f>VLOOKUP($A29,#REF!,2,0)</f>
        <v>#REF!</v>
      </c>
      <c r="N29" s="16" t="e">
        <f>VLOOKUP($A29,#REF!,3,0)</f>
        <v>#REF!</v>
      </c>
      <c r="O29" s="16" t="s">
        <v>51</v>
      </c>
      <c r="P29" s="16">
        <v>12.894715552972608</v>
      </c>
      <c r="Q29" s="16">
        <v>11.813736121705229</v>
      </c>
      <c r="R29" t="s">
        <v>70</v>
      </c>
      <c r="S29">
        <v>19.5</v>
      </c>
      <c r="T29">
        <v>18.600000000000001</v>
      </c>
      <c r="U29" t="s">
        <v>70</v>
      </c>
      <c r="V29">
        <v>70</v>
      </c>
      <c r="W29">
        <v>69.5</v>
      </c>
      <c r="X29" t="s">
        <v>70</v>
      </c>
      <c r="Y29">
        <v>0</v>
      </c>
      <c r="Z29">
        <v>0.26881720430107531</v>
      </c>
      <c r="AA29" t="s">
        <v>70</v>
      </c>
      <c r="AB29">
        <v>0</v>
      </c>
      <c r="AC29">
        <v>0</v>
      </c>
    </row>
    <row r="30" spans="1:29" x14ac:dyDescent="0.3">
      <c r="A30" s="11" t="s">
        <v>54</v>
      </c>
      <c r="B30" s="17">
        <f t="shared" si="0"/>
        <v>13.034576426977267</v>
      </c>
      <c r="C30" s="17">
        <f t="shared" si="1"/>
        <v>11.328543520637341</v>
      </c>
      <c r="D30" t="s">
        <v>97</v>
      </c>
      <c r="E30" s="16">
        <f t="shared" si="2"/>
        <v>20.025000000000002</v>
      </c>
      <c r="F30" s="16">
        <f t="shared" si="3"/>
        <v>17.475000000000001</v>
      </c>
      <c r="G30" s="16">
        <f t="shared" si="4"/>
        <v>69.75</v>
      </c>
      <c r="H30" s="16">
        <f t="shared" si="5"/>
        <v>69</v>
      </c>
      <c r="I30" s="16">
        <f t="shared" si="6"/>
        <v>0</v>
      </c>
      <c r="J30" s="16">
        <f t="shared" si="7"/>
        <v>0</v>
      </c>
      <c r="K30" s="16">
        <f t="shared" si="8"/>
        <v>0</v>
      </c>
      <c r="L30" s="16">
        <f t="shared" si="9"/>
        <v>0</v>
      </c>
      <c r="M30" s="16" t="e">
        <f>VLOOKUP($A30,#REF!,2,0)</f>
        <v>#REF!</v>
      </c>
      <c r="N30" s="16" t="e">
        <f>VLOOKUP($A30,#REF!,3,0)</f>
        <v>#REF!</v>
      </c>
      <c r="O30" s="16" t="s">
        <v>54</v>
      </c>
      <c r="P30" s="16">
        <v>13.034576426977267</v>
      </c>
      <c r="Q30" s="16">
        <v>11.328543520637341</v>
      </c>
      <c r="R30" t="s">
        <v>71</v>
      </c>
      <c r="S30">
        <v>20</v>
      </c>
      <c r="T30">
        <v>18.450000000000003</v>
      </c>
      <c r="U30" t="s">
        <v>71</v>
      </c>
      <c r="V30">
        <v>69.75</v>
      </c>
      <c r="W30">
        <v>68</v>
      </c>
      <c r="X30" t="s">
        <v>71</v>
      </c>
      <c r="Y30">
        <v>0</v>
      </c>
      <c r="Z30">
        <v>0.28409090909090912</v>
      </c>
      <c r="AA30" t="s">
        <v>71</v>
      </c>
      <c r="AB30">
        <v>0</v>
      </c>
      <c r="AC30">
        <v>0</v>
      </c>
    </row>
    <row r="31" spans="1:29" x14ac:dyDescent="0.3">
      <c r="A31" s="11" t="s">
        <v>73</v>
      </c>
      <c r="B31" s="17">
        <f t="shared" si="0"/>
        <v>12.719269036116861</v>
      </c>
      <c r="C31" s="17">
        <f t="shared" si="1"/>
        <v>11.538890054241884</v>
      </c>
      <c r="D31" t="s">
        <v>97</v>
      </c>
      <c r="E31" s="16">
        <f t="shared" si="2"/>
        <v>20.575000000000003</v>
      </c>
      <c r="F31" s="16">
        <f t="shared" si="3"/>
        <v>18.449999999999996</v>
      </c>
      <c r="G31" s="16">
        <f t="shared" si="4"/>
        <v>69</v>
      </c>
      <c r="H31" s="16">
        <f t="shared" si="5"/>
        <v>67.75</v>
      </c>
      <c r="I31" s="16">
        <f t="shared" si="6"/>
        <v>0</v>
      </c>
      <c r="J31" s="16">
        <f t="shared" si="7"/>
        <v>0</v>
      </c>
      <c r="K31" s="16">
        <f t="shared" si="8"/>
        <v>0</v>
      </c>
      <c r="L31" s="16">
        <f t="shared" si="9"/>
        <v>0</v>
      </c>
      <c r="M31" s="16" t="e">
        <f>VLOOKUP($A31,#REF!,2,0)</f>
        <v>#REF!</v>
      </c>
      <c r="N31" s="16" t="e">
        <f>VLOOKUP($A31,#REF!,3,0)</f>
        <v>#REF!</v>
      </c>
      <c r="O31" s="16" t="s">
        <v>73</v>
      </c>
      <c r="P31" s="16">
        <v>12.719269036116861</v>
      </c>
      <c r="Q31" s="16">
        <v>11.538890054241884</v>
      </c>
      <c r="R31" t="s">
        <v>75</v>
      </c>
      <c r="S31">
        <v>18.725000000000001</v>
      </c>
      <c r="T31">
        <v>18.8</v>
      </c>
      <c r="U31" t="s">
        <v>75</v>
      </c>
      <c r="V31">
        <v>70.75</v>
      </c>
      <c r="W31">
        <v>69.75</v>
      </c>
      <c r="X31" t="s">
        <v>75</v>
      </c>
      <c r="Y31">
        <v>0.28409090909090912</v>
      </c>
      <c r="Z31">
        <v>0.26595744680851063</v>
      </c>
      <c r="AA31" t="s">
        <v>75</v>
      </c>
      <c r="AB31">
        <v>0</v>
      </c>
      <c r="AC31">
        <v>0</v>
      </c>
    </row>
    <row r="32" spans="1:29" x14ac:dyDescent="0.3">
      <c r="A32" s="11" t="s">
        <v>74</v>
      </c>
      <c r="B32" s="17">
        <f t="shared" si="0"/>
        <v>12.314909304259039</v>
      </c>
      <c r="C32" s="17">
        <f t="shared" si="1"/>
        <v>11.568784113060428</v>
      </c>
      <c r="D32" t="s">
        <v>97</v>
      </c>
      <c r="E32" s="16">
        <f t="shared" si="2"/>
        <v>22.5</v>
      </c>
      <c r="F32" s="16">
        <f t="shared" si="3"/>
        <v>20.125</v>
      </c>
      <c r="G32" s="16">
        <f t="shared" si="4"/>
        <v>70</v>
      </c>
      <c r="H32" s="16">
        <f t="shared" si="5"/>
        <v>71.5</v>
      </c>
      <c r="I32" s="16">
        <f t="shared" si="6"/>
        <v>0</v>
      </c>
      <c r="J32" s="16">
        <f t="shared" si="7"/>
        <v>0</v>
      </c>
      <c r="K32" s="16">
        <f t="shared" si="8"/>
        <v>0</v>
      </c>
      <c r="L32" s="16">
        <f t="shared" si="9"/>
        <v>0</v>
      </c>
      <c r="M32" s="16" t="e">
        <f>VLOOKUP($A32,#REF!,2,0)</f>
        <v>#REF!</v>
      </c>
      <c r="N32" s="16" t="e">
        <f>VLOOKUP($A32,#REF!,3,0)</f>
        <v>#REF!</v>
      </c>
      <c r="O32" s="16" t="s">
        <v>74</v>
      </c>
      <c r="P32" s="16">
        <v>12.314909304259039</v>
      </c>
      <c r="Q32" s="16">
        <v>11.568784113060428</v>
      </c>
      <c r="R32" t="s">
        <v>69</v>
      </c>
      <c r="S32">
        <v>23.35</v>
      </c>
      <c r="T32">
        <v>21.15</v>
      </c>
      <c r="U32" t="s">
        <v>69</v>
      </c>
      <c r="V32">
        <v>69.25</v>
      </c>
      <c r="W32">
        <v>68.25</v>
      </c>
      <c r="X32" t="s">
        <v>69</v>
      </c>
      <c r="Y32">
        <v>0</v>
      </c>
      <c r="Z32">
        <v>0</v>
      </c>
      <c r="AA32" t="s">
        <v>69</v>
      </c>
      <c r="AB32">
        <v>0</v>
      </c>
      <c r="AC32">
        <v>0</v>
      </c>
    </row>
    <row r="33" spans="1:29" x14ac:dyDescent="0.3">
      <c r="A33" s="11" t="s">
        <v>75</v>
      </c>
      <c r="B33" s="17">
        <f t="shared" si="0"/>
        <v>12.793362784981781</v>
      </c>
      <c r="C33" s="17">
        <f t="shared" si="1"/>
        <v>10.818882744300362</v>
      </c>
      <c r="D33" t="s">
        <v>97</v>
      </c>
      <c r="E33" s="16">
        <f t="shared" si="2"/>
        <v>18.725000000000001</v>
      </c>
      <c r="F33" s="16">
        <f t="shared" si="3"/>
        <v>18.8</v>
      </c>
      <c r="G33" s="16">
        <f t="shared" si="4"/>
        <v>70.75</v>
      </c>
      <c r="H33" s="16">
        <f t="shared" si="5"/>
        <v>69.75</v>
      </c>
      <c r="I33" s="16">
        <f t="shared" si="6"/>
        <v>0.28409090909090912</v>
      </c>
      <c r="J33" s="16">
        <f t="shared" si="7"/>
        <v>0.26595744680851063</v>
      </c>
      <c r="K33" s="16">
        <f t="shared" si="8"/>
        <v>0</v>
      </c>
      <c r="L33" s="16">
        <f t="shared" si="9"/>
        <v>0</v>
      </c>
      <c r="M33" s="16" t="e">
        <f>VLOOKUP($A33,#REF!,2,0)</f>
        <v>#REF!</v>
      </c>
      <c r="N33" s="16" t="e">
        <f>VLOOKUP($A33,#REF!,3,0)</f>
        <v>#REF!</v>
      </c>
      <c r="O33" s="16" t="s">
        <v>75</v>
      </c>
      <c r="P33" s="16">
        <v>12.793362784981781</v>
      </c>
      <c r="Q33" s="16">
        <v>10.818882744300362</v>
      </c>
      <c r="R33" t="s">
        <v>54</v>
      </c>
      <c r="S33">
        <v>20.025000000000002</v>
      </c>
      <c r="T33">
        <v>17.475000000000001</v>
      </c>
      <c r="U33" t="s">
        <v>54</v>
      </c>
      <c r="V33">
        <v>69.75</v>
      </c>
      <c r="W33">
        <v>69</v>
      </c>
      <c r="X33" t="s">
        <v>54</v>
      </c>
      <c r="Y33">
        <v>0</v>
      </c>
      <c r="Z33">
        <v>0</v>
      </c>
      <c r="AA33" t="s">
        <v>54</v>
      </c>
      <c r="AB33">
        <v>0</v>
      </c>
      <c r="AC33">
        <v>0</v>
      </c>
    </row>
    <row r="34" spans="1:29" x14ac:dyDescent="0.3">
      <c r="A34" s="11" t="s">
        <v>76</v>
      </c>
      <c r="B34" s="17">
        <f t="shared" si="0"/>
        <v>11.945350090201348</v>
      </c>
      <c r="C34" s="17">
        <f t="shared" si="1"/>
        <v>10.525887363335874</v>
      </c>
      <c r="D34" t="s">
        <v>97</v>
      </c>
      <c r="E34" s="16">
        <f t="shared" si="2"/>
        <v>18.625</v>
      </c>
      <c r="F34" s="16">
        <f t="shared" si="3"/>
        <v>16.574999999999999</v>
      </c>
      <c r="G34" s="16">
        <f t="shared" si="4"/>
        <v>70</v>
      </c>
      <c r="H34" s="16">
        <f t="shared" si="5"/>
        <v>69</v>
      </c>
      <c r="I34" s="16">
        <f t="shared" si="6"/>
        <v>0</v>
      </c>
      <c r="J34" s="16">
        <f t="shared" si="7"/>
        <v>0</v>
      </c>
      <c r="K34" s="16">
        <f t="shared" si="8"/>
        <v>0</v>
      </c>
      <c r="L34" s="16">
        <f t="shared" si="9"/>
        <v>0</v>
      </c>
      <c r="M34" s="16" t="e">
        <f>VLOOKUP($A34,#REF!,2,0)</f>
        <v>#REF!</v>
      </c>
      <c r="N34" s="16" t="e">
        <f>VLOOKUP($A34,#REF!,3,0)</f>
        <v>#REF!</v>
      </c>
      <c r="O34" s="16" t="s">
        <v>76</v>
      </c>
      <c r="P34" s="16">
        <v>11.945350090201348</v>
      </c>
      <c r="Q34" s="16">
        <v>10.525887363335874</v>
      </c>
      <c r="R34" t="s">
        <v>76</v>
      </c>
      <c r="S34">
        <v>18.625</v>
      </c>
      <c r="T34">
        <v>16.574999999999999</v>
      </c>
      <c r="U34" t="s">
        <v>76</v>
      </c>
      <c r="V34">
        <v>70</v>
      </c>
      <c r="W34">
        <v>69</v>
      </c>
      <c r="X34" t="s">
        <v>76</v>
      </c>
      <c r="Y34">
        <v>0</v>
      </c>
      <c r="Z34">
        <v>0</v>
      </c>
      <c r="AA34" t="s">
        <v>76</v>
      </c>
      <c r="AB34">
        <v>0</v>
      </c>
      <c r="AC34">
        <v>0</v>
      </c>
    </row>
    <row r="35" spans="1:29" x14ac:dyDescent="0.3">
      <c r="A35" s="11" t="s">
        <v>77</v>
      </c>
      <c r="B35" s="17">
        <f t="shared" si="0"/>
        <v>11.99746038808777</v>
      </c>
      <c r="C35" s="17">
        <f t="shared" si="1"/>
        <v>11.151194804644462</v>
      </c>
      <c r="D35" t="s">
        <v>97</v>
      </c>
      <c r="E35" s="16">
        <f t="shared" si="2"/>
        <v>23.750000000000004</v>
      </c>
      <c r="F35" s="16">
        <f t="shared" si="3"/>
        <v>20.725000000000001</v>
      </c>
      <c r="G35" s="16">
        <f t="shared" si="4"/>
        <v>70</v>
      </c>
      <c r="H35" s="16">
        <f t="shared" si="5"/>
        <v>72.75</v>
      </c>
      <c r="I35" s="16">
        <f t="shared" si="6"/>
        <v>0</v>
      </c>
      <c r="J35" s="16">
        <f t="shared" si="7"/>
        <v>0.25252525252525254</v>
      </c>
      <c r="K35" s="16">
        <f t="shared" si="8"/>
        <v>0</v>
      </c>
      <c r="L35" s="16">
        <f t="shared" si="9"/>
        <v>0</v>
      </c>
      <c r="M35" s="16" t="e">
        <f>VLOOKUP($A35,#REF!,2,0)</f>
        <v>#REF!</v>
      </c>
      <c r="N35" s="16" t="e">
        <f>VLOOKUP($A35,#REF!,3,0)</f>
        <v>#REF!</v>
      </c>
      <c r="O35" s="16" t="s">
        <v>77</v>
      </c>
      <c r="P35" s="16">
        <v>11.99746038808777</v>
      </c>
      <c r="Q35" s="16">
        <v>11.151194804644462</v>
      </c>
      <c r="R35" t="s">
        <v>72</v>
      </c>
      <c r="S35">
        <v>17.925000000000001</v>
      </c>
      <c r="T35">
        <v>17.375</v>
      </c>
      <c r="U35" t="s">
        <v>72</v>
      </c>
      <c r="V35">
        <v>69.25</v>
      </c>
      <c r="W35">
        <v>68.25</v>
      </c>
      <c r="X35" t="s">
        <v>72</v>
      </c>
      <c r="Y35">
        <v>0.28409090909090912</v>
      </c>
      <c r="Z35">
        <v>0</v>
      </c>
      <c r="AA35" t="s">
        <v>72</v>
      </c>
      <c r="AB35">
        <v>0</v>
      </c>
      <c r="AC35">
        <v>0</v>
      </c>
    </row>
    <row r="36" spans="1:29" x14ac:dyDescent="0.3">
      <c r="A36" s="11" t="s">
        <v>78</v>
      </c>
      <c r="B36" s="17">
        <f t="shared" si="0"/>
        <v>12.210451349791549</v>
      </c>
      <c r="C36" s="17">
        <f t="shared" si="1"/>
        <v>10.452001440800066</v>
      </c>
      <c r="D36" t="s">
        <v>97</v>
      </c>
      <c r="E36" s="16">
        <f t="shared" si="2"/>
        <v>21.65</v>
      </c>
      <c r="F36" s="16">
        <f t="shared" si="3"/>
        <v>20.6</v>
      </c>
      <c r="G36" s="16">
        <f t="shared" si="4"/>
        <v>70.75</v>
      </c>
      <c r="H36" s="16">
        <f t="shared" si="5"/>
        <v>76</v>
      </c>
      <c r="I36" s="16">
        <f t="shared" si="6"/>
        <v>0</v>
      </c>
      <c r="J36" s="16">
        <f t="shared" si="7"/>
        <v>0.51825993555316863</v>
      </c>
      <c r="K36" s="16">
        <f t="shared" si="8"/>
        <v>0</v>
      </c>
      <c r="L36" s="16">
        <f t="shared" si="9"/>
        <v>0</v>
      </c>
      <c r="M36" s="16" t="e">
        <f>VLOOKUP($A36,#REF!,2,0)</f>
        <v>#REF!</v>
      </c>
      <c r="N36" s="16" t="e">
        <f>VLOOKUP($A36,#REF!,3,0)</f>
        <v>#REF!</v>
      </c>
      <c r="O36" s="16" t="s">
        <v>78</v>
      </c>
      <c r="P36" s="16">
        <v>12.210451349791549</v>
      </c>
      <c r="Q36" s="16">
        <v>10.452001440800066</v>
      </c>
      <c r="R36" t="s">
        <v>74</v>
      </c>
      <c r="S36">
        <v>22.5</v>
      </c>
      <c r="T36">
        <v>20.125</v>
      </c>
      <c r="U36" t="s">
        <v>74</v>
      </c>
      <c r="V36">
        <v>70</v>
      </c>
      <c r="W36">
        <v>71.5</v>
      </c>
      <c r="X36" t="s">
        <v>74</v>
      </c>
      <c r="Y36">
        <v>0</v>
      </c>
      <c r="Z36">
        <v>0</v>
      </c>
      <c r="AA36" t="s">
        <v>74</v>
      </c>
      <c r="AB36">
        <v>0</v>
      </c>
      <c r="AC36">
        <v>0</v>
      </c>
    </row>
    <row r="37" spans="1:29" x14ac:dyDescent="0.3">
      <c r="A37" s="11" t="s">
        <v>61</v>
      </c>
      <c r="B37" s="17">
        <f t="shared" si="0"/>
        <v>13.057371478843042</v>
      </c>
      <c r="C37" s="17">
        <f t="shared" si="1"/>
        <v>11.722240060068652</v>
      </c>
      <c r="D37" t="s">
        <v>97</v>
      </c>
      <c r="E37" s="16">
        <f t="shared" si="2"/>
        <v>20.985937499999999</v>
      </c>
      <c r="F37" s="16">
        <f t="shared" si="3"/>
        <v>18.957812499999999</v>
      </c>
      <c r="G37" s="16">
        <f t="shared" si="4"/>
        <v>69.9375</v>
      </c>
      <c r="H37" s="16">
        <f t="shared" si="5"/>
        <v>69.84375</v>
      </c>
      <c r="I37" s="16">
        <f t="shared" si="6"/>
        <v>8.9623917748917759E-2</v>
      </c>
      <c r="J37" s="16">
        <f t="shared" si="7"/>
        <v>0.13124424747294094</v>
      </c>
      <c r="K37" s="16">
        <f t="shared" si="8"/>
        <v>0</v>
      </c>
      <c r="L37" s="16">
        <f t="shared" si="9"/>
        <v>0</v>
      </c>
      <c r="M37" s="16"/>
      <c r="N37" s="16"/>
      <c r="O37" s="11" t="s">
        <v>61</v>
      </c>
      <c r="P37" s="16">
        <v>13.057371478843042</v>
      </c>
      <c r="Q37" s="16">
        <v>11.722240060068652</v>
      </c>
      <c r="R37" s="11" t="s">
        <v>61</v>
      </c>
      <c r="S37">
        <v>20.985937499999999</v>
      </c>
      <c r="T37">
        <v>18.957812499999999</v>
      </c>
      <c r="U37" s="11" t="s">
        <v>61</v>
      </c>
      <c r="V37">
        <v>69.9375</v>
      </c>
      <c r="W37">
        <v>69.84375</v>
      </c>
      <c r="X37" s="11" t="s">
        <v>61</v>
      </c>
      <c r="Y37">
        <v>8.9623917748917759E-2</v>
      </c>
      <c r="Z37">
        <v>0.13124424747294094</v>
      </c>
      <c r="AA37" s="11" t="s">
        <v>61</v>
      </c>
      <c r="AB37">
        <v>0</v>
      </c>
      <c r="AC37">
        <v>0</v>
      </c>
    </row>
    <row r="38" spans="1:29" x14ac:dyDescent="0.3">
      <c r="A38" s="11" t="s">
        <v>102</v>
      </c>
      <c r="B38" s="17">
        <f t="shared" si="0"/>
        <v>14.118797042929382</v>
      </c>
      <c r="C38" s="17">
        <f t="shared" si="1"/>
        <v>13.43788499025341</v>
      </c>
      <c r="D38" t="s">
        <v>97</v>
      </c>
      <c r="E38" s="16">
        <f t="shared" si="2"/>
        <v>24.375</v>
      </c>
      <c r="F38" s="16">
        <f t="shared" si="3"/>
        <v>21.75</v>
      </c>
      <c r="G38" s="16">
        <f t="shared" si="4"/>
        <v>71.25</v>
      </c>
      <c r="H38" s="16">
        <f t="shared" si="5"/>
        <v>76</v>
      </c>
      <c r="I38" s="16">
        <f t="shared" si="6"/>
        <v>0.29761904761904762</v>
      </c>
      <c r="J38" s="16">
        <f t="shared" si="7"/>
        <v>0.51825993555316863</v>
      </c>
      <c r="K38" s="16">
        <f t="shared" si="8"/>
        <v>0</v>
      </c>
      <c r="L38" s="16">
        <f t="shared" si="9"/>
        <v>0</v>
      </c>
      <c r="M38" s="16"/>
      <c r="N38" s="16"/>
      <c r="O38" s="11" t="s">
        <v>102</v>
      </c>
      <c r="P38" s="16">
        <v>14.118797042929382</v>
      </c>
      <c r="Q38" s="16">
        <v>13.43788499025341</v>
      </c>
      <c r="R38" s="11" t="s">
        <v>102</v>
      </c>
      <c r="S38">
        <v>24.375</v>
      </c>
      <c r="T38">
        <v>21.75</v>
      </c>
      <c r="U38" s="11" t="s">
        <v>102</v>
      </c>
      <c r="V38">
        <v>71.25</v>
      </c>
      <c r="W38">
        <v>76</v>
      </c>
      <c r="X38" s="11" t="s">
        <v>102</v>
      </c>
      <c r="Y38">
        <v>0.29761904761904762</v>
      </c>
      <c r="Z38">
        <v>0.51825993555316863</v>
      </c>
      <c r="AA38" s="11" t="s">
        <v>102</v>
      </c>
      <c r="AB38">
        <v>0</v>
      </c>
      <c r="AC38">
        <v>0</v>
      </c>
    </row>
    <row r="39" spans="1:29" x14ac:dyDescent="0.3">
      <c r="A39" s="15" t="s">
        <v>103</v>
      </c>
      <c r="B39" s="17">
        <f t="shared" si="0"/>
        <v>11.656847634383869</v>
      </c>
      <c r="C39" s="17">
        <f t="shared" si="1"/>
        <v>9.9269611831511142</v>
      </c>
      <c r="D39" t="s">
        <v>97</v>
      </c>
      <c r="E39" s="16">
        <f t="shared" si="2"/>
        <v>17.925000000000001</v>
      </c>
      <c r="F39" s="16">
        <f t="shared" si="3"/>
        <v>16.574999999999999</v>
      </c>
      <c r="G39" s="16">
        <f t="shared" si="4"/>
        <v>68.25</v>
      </c>
      <c r="H39" s="16">
        <f t="shared" si="5"/>
        <v>67.5</v>
      </c>
      <c r="I39" s="16">
        <f t="shared" si="6"/>
        <v>0</v>
      </c>
      <c r="J39" s="16">
        <f t="shared" si="7"/>
        <v>0</v>
      </c>
      <c r="K39" s="16">
        <f t="shared" si="8"/>
        <v>0</v>
      </c>
      <c r="L39" s="16">
        <f t="shared" si="9"/>
        <v>0</v>
      </c>
      <c r="M39" s="16"/>
      <c r="N39" s="16"/>
      <c r="O39" s="15" t="s">
        <v>103</v>
      </c>
      <c r="P39" s="16">
        <v>11.656847634383869</v>
      </c>
      <c r="Q39" s="16">
        <v>9.9269611831511142</v>
      </c>
      <c r="R39" s="15" t="s">
        <v>103</v>
      </c>
      <c r="S39">
        <v>17.925000000000001</v>
      </c>
      <c r="T39">
        <v>16.574999999999999</v>
      </c>
      <c r="U39" s="15" t="s">
        <v>103</v>
      </c>
      <c r="V39">
        <v>68.25</v>
      </c>
      <c r="W39">
        <v>67.5</v>
      </c>
      <c r="X39" s="15" t="s">
        <v>103</v>
      </c>
      <c r="Y39">
        <v>0</v>
      </c>
      <c r="Z39">
        <v>0</v>
      </c>
      <c r="AA39" s="15" t="s">
        <v>103</v>
      </c>
      <c r="AB39">
        <v>0</v>
      </c>
      <c r="AC39">
        <v>0</v>
      </c>
    </row>
    <row r="40" spans="1:29" x14ac:dyDescent="0.3">
      <c r="A40" s="15" t="s">
        <v>79</v>
      </c>
      <c r="B40" s="17">
        <f t="shared" si="0"/>
        <v>13.683910924654631</v>
      </c>
      <c r="C40" s="17">
        <f t="shared" si="1"/>
        <v>12.522456564115602</v>
      </c>
      <c r="D40" t="s">
        <v>98</v>
      </c>
      <c r="E40" s="16">
        <f t="shared" si="2"/>
        <v>26.5</v>
      </c>
      <c r="F40" s="16">
        <f t="shared" si="3"/>
        <v>24</v>
      </c>
      <c r="G40" s="16">
        <f t="shared" si="4"/>
        <v>73.75</v>
      </c>
      <c r="H40" s="16">
        <f t="shared" si="5"/>
        <v>74.75</v>
      </c>
      <c r="I40" s="16">
        <f t="shared" si="6"/>
        <v>0</v>
      </c>
      <c r="J40" s="16">
        <f t="shared" si="7"/>
        <v>0.59523809523809523</v>
      </c>
      <c r="K40" s="16">
        <f t="shared" si="8"/>
        <v>0</v>
      </c>
      <c r="L40" s="16">
        <f t="shared" si="9"/>
        <v>0.59523809523809523</v>
      </c>
      <c r="M40" s="16" t="e">
        <f>VLOOKUP($A40,#REF!,2,0)</f>
        <v>#REF!</v>
      </c>
      <c r="N40" s="16" t="e">
        <f>VLOOKUP($A40,#REF!,3,0)</f>
        <v>#REF!</v>
      </c>
      <c r="O40" s="16" t="s">
        <v>79</v>
      </c>
      <c r="P40" s="16">
        <v>13.683910924654631</v>
      </c>
      <c r="Q40" s="16">
        <v>12.522456564115602</v>
      </c>
      <c r="R40" t="s">
        <v>84</v>
      </c>
      <c r="S40">
        <v>24.599999999999998</v>
      </c>
      <c r="T40">
        <v>22.650000000000002</v>
      </c>
      <c r="U40" t="s">
        <v>84</v>
      </c>
      <c r="V40">
        <v>77.5</v>
      </c>
      <c r="W40">
        <v>77.75</v>
      </c>
      <c r="X40" t="s">
        <v>84</v>
      </c>
      <c r="Y40">
        <v>0</v>
      </c>
      <c r="Z40">
        <v>0.32051282051282048</v>
      </c>
      <c r="AA40" t="s">
        <v>84</v>
      </c>
      <c r="AB40">
        <v>0</v>
      </c>
      <c r="AC40">
        <v>0</v>
      </c>
    </row>
    <row r="41" spans="1:29" x14ac:dyDescent="0.3">
      <c r="A41" s="15" t="s">
        <v>80</v>
      </c>
      <c r="B41" s="17">
        <f t="shared" si="0"/>
        <v>13.952731587422663</v>
      </c>
      <c r="C41" s="17">
        <f t="shared" si="1"/>
        <v>11.936350961945926</v>
      </c>
      <c r="D41" t="s">
        <v>98</v>
      </c>
      <c r="E41" s="16">
        <f t="shared" si="2"/>
        <v>24.15</v>
      </c>
      <c r="F41" s="16">
        <f t="shared" si="3"/>
        <v>22.749999999999996</v>
      </c>
      <c r="G41" s="16">
        <f t="shared" si="4"/>
        <v>77.5</v>
      </c>
      <c r="H41" s="16">
        <f t="shared" si="5"/>
        <v>77.5</v>
      </c>
      <c r="I41" s="16">
        <f t="shared" si="6"/>
        <v>0.3048780487804878</v>
      </c>
      <c r="J41" s="16">
        <f t="shared" si="7"/>
        <v>0</v>
      </c>
      <c r="K41" s="16">
        <f t="shared" si="8"/>
        <v>0</v>
      </c>
      <c r="L41" s="16">
        <f t="shared" si="9"/>
        <v>0</v>
      </c>
      <c r="M41" s="16" t="e">
        <f>VLOOKUP($A41,#REF!,2,0)</f>
        <v>#REF!</v>
      </c>
      <c r="N41" s="16" t="e">
        <f>VLOOKUP($A41,#REF!,3,0)</f>
        <v>#REF!</v>
      </c>
      <c r="O41" s="16" t="s">
        <v>80</v>
      </c>
      <c r="P41" s="16">
        <v>13.952731587422663</v>
      </c>
      <c r="Q41" s="16">
        <v>11.936350961945926</v>
      </c>
      <c r="R41" t="s">
        <v>79</v>
      </c>
      <c r="S41">
        <v>26.5</v>
      </c>
      <c r="T41">
        <v>24</v>
      </c>
      <c r="U41" t="s">
        <v>79</v>
      </c>
      <c r="V41">
        <v>73.75</v>
      </c>
      <c r="W41">
        <v>74.75</v>
      </c>
      <c r="X41" t="s">
        <v>79</v>
      </c>
      <c r="Y41">
        <v>0</v>
      </c>
      <c r="Z41">
        <v>0.59523809523809523</v>
      </c>
      <c r="AA41" t="s">
        <v>79</v>
      </c>
      <c r="AB41">
        <v>0</v>
      </c>
      <c r="AC41">
        <v>0.59523809523809523</v>
      </c>
    </row>
    <row r="42" spans="1:29" x14ac:dyDescent="0.3">
      <c r="A42" t="s">
        <v>52</v>
      </c>
      <c r="B42" s="17">
        <f t="shared" si="0"/>
        <v>13.107121366217477</v>
      </c>
      <c r="C42" s="17">
        <f t="shared" si="1"/>
        <v>11.174759725400458</v>
      </c>
      <c r="D42" t="s">
        <v>98</v>
      </c>
      <c r="E42" s="16">
        <f t="shared" si="2"/>
        <v>20.299999999999997</v>
      </c>
      <c r="F42" s="16">
        <f t="shared" si="3"/>
        <v>18.350000000000001</v>
      </c>
      <c r="G42" s="16">
        <f t="shared" si="4"/>
        <v>71</v>
      </c>
      <c r="H42" s="16">
        <f t="shared" si="5"/>
        <v>69</v>
      </c>
      <c r="I42" s="16">
        <f t="shared" si="6"/>
        <v>0</v>
      </c>
      <c r="J42" s="16">
        <f t="shared" si="7"/>
        <v>0.36231884057971014</v>
      </c>
      <c r="K42" s="16">
        <f t="shared" si="8"/>
        <v>0</v>
      </c>
      <c r="L42" s="16">
        <f t="shared" si="9"/>
        <v>0</v>
      </c>
      <c r="M42" s="16" t="e">
        <f>VLOOKUP($A42,#REF!,2,0)</f>
        <v>#REF!</v>
      </c>
      <c r="N42" s="16" t="e">
        <f>VLOOKUP($A42,#REF!,3,0)</f>
        <v>#REF!</v>
      </c>
      <c r="O42" s="16" t="s">
        <v>52</v>
      </c>
      <c r="P42" s="16">
        <v>13.107121366217477</v>
      </c>
      <c r="Q42" s="16">
        <v>11.174759725400458</v>
      </c>
      <c r="R42" t="s">
        <v>83</v>
      </c>
      <c r="S42">
        <v>24.875</v>
      </c>
      <c r="T42">
        <v>20.875</v>
      </c>
      <c r="U42" t="s">
        <v>83</v>
      </c>
      <c r="V42">
        <v>70.5</v>
      </c>
      <c r="W42">
        <v>69.5</v>
      </c>
      <c r="X42" t="s">
        <v>83</v>
      </c>
      <c r="Y42">
        <v>0.58139534883720934</v>
      </c>
      <c r="Z42">
        <v>0</v>
      </c>
      <c r="AA42" t="s">
        <v>83</v>
      </c>
      <c r="AB42">
        <v>0</v>
      </c>
      <c r="AC42">
        <v>0</v>
      </c>
    </row>
    <row r="43" spans="1:29" x14ac:dyDescent="0.3">
      <c r="A43" t="s">
        <v>81</v>
      </c>
      <c r="B43" s="17">
        <f t="shared" si="0"/>
        <v>12.591503093482498</v>
      </c>
      <c r="C43" s="17">
        <f t="shared" si="1"/>
        <v>11.623150266971777</v>
      </c>
      <c r="D43" t="s">
        <v>98</v>
      </c>
      <c r="E43" s="16">
        <f t="shared" si="2"/>
        <v>19.075000000000003</v>
      </c>
      <c r="F43" s="16">
        <f t="shared" si="3"/>
        <v>18.674999999999997</v>
      </c>
      <c r="G43" s="16">
        <f t="shared" si="4"/>
        <v>71</v>
      </c>
      <c r="H43" s="16">
        <f t="shared" si="5"/>
        <v>68.5</v>
      </c>
      <c r="I43" s="16">
        <f t="shared" si="6"/>
        <v>0</v>
      </c>
      <c r="J43" s="16">
        <f t="shared" si="7"/>
        <v>0.64102564102564097</v>
      </c>
      <c r="K43" s="16">
        <f t="shared" si="8"/>
        <v>0</v>
      </c>
      <c r="L43" s="16">
        <f t="shared" si="9"/>
        <v>0</v>
      </c>
      <c r="M43" s="16" t="e">
        <f>VLOOKUP($A43,#REF!,2,0)</f>
        <v>#REF!</v>
      </c>
      <c r="N43" s="16" t="e">
        <f>VLOOKUP($A43,#REF!,3,0)</f>
        <v>#REF!</v>
      </c>
      <c r="O43" s="16" t="s">
        <v>81</v>
      </c>
      <c r="P43" s="16">
        <v>12.591503093482498</v>
      </c>
      <c r="Q43" s="16">
        <v>11.623150266971777</v>
      </c>
      <c r="R43" t="s">
        <v>52</v>
      </c>
      <c r="S43">
        <v>20.299999999999997</v>
      </c>
      <c r="T43">
        <v>18.350000000000001</v>
      </c>
      <c r="U43" t="s">
        <v>52</v>
      </c>
      <c r="V43">
        <v>71</v>
      </c>
      <c r="W43">
        <v>69</v>
      </c>
      <c r="X43" t="s">
        <v>52</v>
      </c>
      <c r="Y43">
        <v>0</v>
      </c>
      <c r="Z43">
        <v>0.36231884057971014</v>
      </c>
      <c r="AA43" t="s">
        <v>52</v>
      </c>
      <c r="AB43">
        <v>0</v>
      </c>
      <c r="AC43">
        <v>0</v>
      </c>
    </row>
    <row r="44" spans="1:29" x14ac:dyDescent="0.3">
      <c r="A44" t="s">
        <v>82</v>
      </c>
      <c r="B44" s="17">
        <f t="shared" si="0"/>
        <v>13.049938257479445</v>
      </c>
      <c r="C44" s="17">
        <f t="shared" si="1"/>
        <v>11.337510339859309</v>
      </c>
      <c r="D44" t="s">
        <v>98</v>
      </c>
      <c r="E44" s="16">
        <f t="shared" si="2"/>
        <v>24.2</v>
      </c>
      <c r="F44" s="16">
        <f t="shared" si="3"/>
        <v>21.075000000000003</v>
      </c>
      <c r="G44" s="16">
        <f t="shared" si="4"/>
        <v>74</v>
      </c>
      <c r="H44" s="16">
        <f t="shared" si="5"/>
        <v>74</v>
      </c>
      <c r="I44" s="16">
        <f t="shared" si="6"/>
        <v>0</v>
      </c>
      <c r="J44" s="16">
        <f t="shared" si="7"/>
        <v>0.3289473684210526</v>
      </c>
      <c r="K44" s="16">
        <f t="shared" si="8"/>
        <v>0</v>
      </c>
      <c r="L44" s="16">
        <f t="shared" si="9"/>
        <v>0</v>
      </c>
      <c r="M44" s="16" t="e">
        <f>VLOOKUP($A44,#REF!,2,0)</f>
        <v>#REF!</v>
      </c>
      <c r="N44" s="16" t="e">
        <f>VLOOKUP($A44,#REF!,3,0)</f>
        <v>#REF!</v>
      </c>
      <c r="O44" s="16" t="s">
        <v>82</v>
      </c>
      <c r="P44" s="16">
        <v>13.049938257479445</v>
      </c>
      <c r="Q44" s="16">
        <v>11.337510339859309</v>
      </c>
      <c r="R44" t="s">
        <v>82</v>
      </c>
      <c r="S44">
        <v>24.2</v>
      </c>
      <c r="T44">
        <v>21.075000000000003</v>
      </c>
      <c r="U44" t="s">
        <v>82</v>
      </c>
      <c r="V44">
        <v>74</v>
      </c>
      <c r="W44">
        <v>74</v>
      </c>
      <c r="X44" t="s">
        <v>82</v>
      </c>
      <c r="Y44">
        <v>0</v>
      </c>
      <c r="Z44">
        <v>0.3289473684210526</v>
      </c>
      <c r="AA44" t="s">
        <v>82</v>
      </c>
      <c r="AB44">
        <v>0</v>
      </c>
      <c r="AC44">
        <v>0</v>
      </c>
    </row>
    <row r="45" spans="1:29" x14ac:dyDescent="0.3">
      <c r="A45" t="s">
        <v>83</v>
      </c>
      <c r="B45" s="17">
        <f t="shared" si="0"/>
        <v>11.912537079413511</v>
      </c>
      <c r="C45" s="17">
        <f t="shared" si="1"/>
        <v>11.562231121281464</v>
      </c>
      <c r="D45" t="s">
        <v>98</v>
      </c>
      <c r="E45" s="16">
        <f t="shared" si="2"/>
        <v>24.875</v>
      </c>
      <c r="F45" s="16">
        <f t="shared" si="3"/>
        <v>20.875</v>
      </c>
      <c r="G45" s="16">
        <f t="shared" si="4"/>
        <v>70.5</v>
      </c>
      <c r="H45" s="16">
        <f t="shared" si="5"/>
        <v>69.5</v>
      </c>
      <c r="I45" s="16">
        <f t="shared" si="6"/>
        <v>0.58139534883720934</v>
      </c>
      <c r="J45" s="16">
        <f t="shared" si="7"/>
        <v>0</v>
      </c>
      <c r="K45" s="16">
        <f t="shared" si="8"/>
        <v>0</v>
      </c>
      <c r="L45" s="16">
        <f t="shared" si="9"/>
        <v>0</v>
      </c>
      <c r="M45" s="16" t="e">
        <f>VLOOKUP($A45,#REF!,2,0)</f>
        <v>#REF!</v>
      </c>
      <c r="N45" s="16" t="e">
        <f>VLOOKUP($A45,#REF!,3,0)</f>
        <v>#REF!</v>
      </c>
      <c r="O45" s="16" t="s">
        <v>83</v>
      </c>
      <c r="P45" s="16">
        <v>11.912537079413511</v>
      </c>
      <c r="Q45" s="16">
        <v>11.562231121281464</v>
      </c>
      <c r="R45" t="s">
        <v>80</v>
      </c>
      <c r="S45">
        <v>24.15</v>
      </c>
      <c r="T45">
        <v>22.749999999999996</v>
      </c>
      <c r="U45" t="s">
        <v>80</v>
      </c>
      <c r="V45">
        <v>77.5</v>
      </c>
      <c r="W45">
        <v>77.5</v>
      </c>
      <c r="X45" t="s">
        <v>80</v>
      </c>
      <c r="Y45">
        <v>0.3048780487804878</v>
      </c>
      <c r="Z45">
        <v>0</v>
      </c>
      <c r="AA45" t="s">
        <v>80</v>
      </c>
      <c r="AB45">
        <v>0</v>
      </c>
      <c r="AC45">
        <v>0</v>
      </c>
    </row>
    <row r="46" spans="1:29" x14ac:dyDescent="0.3">
      <c r="A46" t="s">
        <v>84</v>
      </c>
      <c r="B46" s="17">
        <f t="shared" si="0"/>
        <v>12.275590728027799</v>
      </c>
      <c r="C46" s="17">
        <f t="shared" si="1"/>
        <v>8.298757521823882</v>
      </c>
      <c r="D46" t="s">
        <v>98</v>
      </c>
      <c r="E46" s="16">
        <f t="shared" si="2"/>
        <v>24.599999999999998</v>
      </c>
      <c r="F46" s="16">
        <f t="shared" si="3"/>
        <v>22.650000000000002</v>
      </c>
      <c r="G46" s="16">
        <f t="shared" si="4"/>
        <v>77.5</v>
      </c>
      <c r="H46" s="16">
        <f t="shared" si="5"/>
        <v>77.75</v>
      </c>
      <c r="I46" s="16">
        <f t="shared" si="6"/>
        <v>0</v>
      </c>
      <c r="J46" s="16">
        <f t="shared" si="7"/>
        <v>0.32051282051282048</v>
      </c>
      <c r="K46" s="16">
        <f t="shared" si="8"/>
        <v>0</v>
      </c>
      <c r="L46" s="16">
        <f t="shared" si="9"/>
        <v>0</v>
      </c>
      <c r="M46" s="16" t="e">
        <f>VLOOKUP($A46,#REF!,2,0)</f>
        <v>#REF!</v>
      </c>
      <c r="N46" s="16" t="e">
        <f>VLOOKUP($A46,#REF!,3,0)</f>
        <v>#REF!</v>
      </c>
      <c r="O46" s="16" t="s">
        <v>84</v>
      </c>
      <c r="P46" s="16">
        <v>12.275590728027799</v>
      </c>
      <c r="Q46" s="16">
        <v>8.298757521823882</v>
      </c>
      <c r="R46" t="s">
        <v>81</v>
      </c>
      <c r="S46">
        <v>19.075000000000003</v>
      </c>
      <c r="T46">
        <v>18.674999999999997</v>
      </c>
      <c r="U46" t="s">
        <v>81</v>
      </c>
      <c r="V46">
        <v>71</v>
      </c>
      <c r="W46">
        <v>68.5</v>
      </c>
      <c r="X46" t="s">
        <v>81</v>
      </c>
      <c r="Y46">
        <v>0</v>
      </c>
      <c r="Z46">
        <v>0.64102564102564097</v>
      </c>
      <c r="AA46" t="s">
        <v>81</v>
      </c>
      <c r="AB46">
        <v>0</v>
      </c>
      <c r="AC46">
        <v>0</v>
      </c>
    </row>
    <row r="47" spans="1:29" x14ac:dyDescent="0.3">
      <c r="A47" t="s">
        <v>105</v>
      </c>
      <c r="B47" s="17">
        <f t="shared" si="0"/>
        <v>12.939047576671145</v>
      </c>
      <c r="C47" s="17">
        <f t="shared" si="1"/>
        <v>11.207888071628343</v>
      </c>
      <c r="D47" t="s">
        <v>98</v>
      </c>
      <c r="E47" s="16">
        <f t="shared" si="2"/>
        <v>23.385714285714283</v>
      </c>
      <c r="F47" s="16">
        <f t="shared" si="3"/>
        <v>21.196428571428573</v>
      </c>
      <c r="G47" s="16">
        <f t="shared" si="4"/>
        <v>73.607142857142861</v>
      </c>
      <c r="H47" s="16">
        <f t="shared" si="5"/>
        <v>73</v>
      </c>
      <c r="I47" s="16">
        <f t="shared" si="6"/>
        <v>0.12661048537395672</v>
      </c>
      <c r="J47" s="16">
        <f t="shared" si="7"/>
        <v>0.32114896653961711</v>
      </c>
      <c r="K47" s="16">
        <f t="shared" si="8"/>
        <v>0</v>
      </c>
      <c r="L47" s="16">
        <f t="shared" si="9"/>
        <v>8.5034013605442174E-2</v>
      </c>
      <c r="M47" s="16"/>
      <c r="N47" s="16"/>
      <c r="O47" t="s">
        <v>105</v>
      </c>
      <c r="P47" s="16">
        <v>12.939047576671145</v>
      </c>
      <c r="Q47" s="16">
        <v>11.207888071628343</v>
      </c>
      <c r="R47" t="s">
        <v>105</v>
      </c>
      <c r="S47">
        <v>23.385714285714283</v>
      </c>
      <c r="T47">
        <v>21.196428571428573</v>
      </c>
      <c r="U47" t="s">
        <v>105</v>
      </c>
      <c r="V47">
        <v>73.607142857142861</v>
      </c>
      <c r="W47">
        <v>73</v>
      </c>
      <c r="X47" t="s">
        <v>105</v>
      </c>
      <c r="Y47">
        <v>0.12661048537395672</v>
      </c>
      <c r="Z47">
        <v>0.32114896653961711</v>
      </c>
      <c r="AA47" t="s">
        <v>105</v>
      </c>
      <c r="AB47">
        <v>0</v>
      </c>
      <c r="AC47">
        <v>8.5034013605442174E-2</v>
      </c>
    </row>
    <row r="48" spans="1:29" x14ac:dyDescent="0.3">
      <c r="A48" t="s">
        <v>101</v>
      </c>
      <c r="B48" s="17">
        <f t="shared" si="0"/>
        <v>14.23271760318671</v>
      </c>
      <c r="C48" s="17">
        <f t="shared" si="1"/>
        <v>12.749906771760319</v>
      </c>
      <c r="D48" t="s">
        <v>98</v>
      </c>
      <c r="E48" s="16">
        <f t="shared" si="2"/>
        <v>26.5</v>
      </c>
      <c r="F48" s="16">
        <f t="shared" si="3"/>
        <v>24</v>
      </c>
      <c r="G48" s="16">
        <f t="shared" si="4"/>
        <v>77.5</v>
      </c>
      <c r="H48" s="16">
        <f t="shared" si="5"/>
        <v>77.75</v>
      </c>
      <c r="I48" s="16">
        <f t="shared" si="6"/>
        <v>0.58139534883720934</v>
      </c>
      <c r="J48" s="16">
        <f t="shared" si="7"/>
        <v>0.64102564102564097</v>
      </c>
      <c r="K48" s="16">
        <f t="shared" si="8"/>
        <v>0</v>
      </c>
      <c r="L48" s="16">
        <f t="shared" si="9"/>
        <v>0.59523809523809523</v>
      </c>
      <c r="M48" s="16"/>
      <c r="N48" s="16"/>
      <c r="O48" t="s">
        <v>101</v>
      </c>
      <c r="P48" s="16">
        <v>14.23271760318671</v>
      </c>
      <c r="Q48" s="16">
        <v>12.749906771760319</v>
      </c>
      <c r="R48" t="s">
        <v>101</v>
      </c>
      <c r="S48">
        <v>26.5</v>
      </c>
      <c r="T48">
        <v>24</v>
      </c>
      <c r="U48" t="s">
        <v>101</v>
      </c>
      <c r="V48">
        <v>77.5</v>
      </c>
      <c r="W48">
        <v>77.75</v>
      </c>
      <c r="X48" t="s">
        <v>101</v>
      </c>
      <c r="Y48">
        <v>0.58139534883720934</v>
      </c>
      <c r="Z48">
        <v>0.64102564102564097</v>
      </c>
      <c r="AA48" t="s">
        <v>101</v>
      </c>
      <c r="AB48">
        <v>0</v>
      </c>
      <c r="AC48">
        <v>0.59523809523809523</v>
      </c>
    </row>
    <row r="49" spans="1:29" x14ac:dyDescent="0.3">
      <c r="A49" t="s">
        <v>104</v>
      </c>
      <c r="B49" s="17">
        <f t="shared" si="0"/>
        <v>11.961452665480126</v>
      </c>
      <c r="C49" s="17">
        <f t="shared" si="1"/>
        <v>8.4034702093397726</v>
      </c>
      <c r="D49" t="s">
        <v>98</v>
      </c>
      <c r="E49" s="16">
        <f t="shared" si="2"/>
        <v>19.075000000000003</v>
      </c>
      <c r="F49" s="16">
        <f t="shared" si="3"/>
        <v>18.350000000000001</v>
      </c>
      <c r="G49" s="16">
        <f t="shared" si="4"/>
        <v>70.5</v>
      </c>
      <c r="H49" s="16">
        <f t="shared" si="5"/>
        <v>68.5</v>
      </c>
      <c r="I49" s="16">
        <f t="shared" si="6"/>
        <v>0</v>
      </c>
      <c r="J49" s="16">
        <f t="shared" si="7"/>
        <v>0</v>
      </c>
      <c r="K49" s="16">
        <f t="shared" si="8"/>
        <v>0</v>
      </c>
      <c r="L49" s="16">
        <f t="shared" si="9"/>
        <v>0</v>
      </c>
      <c r="M49" s="16"/>
      <c r="N49" s="16"/>
      <c r="O49" t="s">
        <v>104</v>
      </c>
      <c r="P49" s="16">
        <v>11.961452665480126</v>
      </c>
      <c r="Q49" s="16">
        <v>8.4034702093397726</v>
      </c>
      <c r="R49" t="s">
        <v>104</v>
      </c>
      <c r="S49">
        <v>19.075000000000003</v>
      </c>
      <c r="T49">
        <v>18.350000000000001</v>
      </c>
      <c r="U49" t="s">
        <v>104</v>
      </c>
      <c r="V49">
        <v>70.5</v>
      </c>
      <c r="W49">
        <v>68.5</v>
      </c>
      <c r="X49" t="s">
        <v>104</v>
      </c>
      <c r="Y49">
        <v>0</v>
      </c>
      <c r="Z49">
        <v>0</v>
      </c>
      <c r="AA49" t="s">
        <v>104</v>
      </c>
      <c r="AB49">
        <v>0</v>
      </c>
      <c r="AC49">
        <v>0</v>
      </c>
    </row>
  </sheetData>
  <autoFilter ref="A1:Q49" xr:uid="{95734A0C-F1AB-4ED8-9708-EF1E59AEC4FF}"/>
  <phoneticPr fontId="4" type="noConversion"/>
  <conditionalFormatting sqref="B1:C4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C4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F596-A8F1-4E2F-B20F-33069689ED32}">
  <sheetPr>
    <tabColor rgb="FF00B0F0"/>
  </sheetPr>
  <dimension ref="A1:T17"/>
  <sheetViews>
    <sheetView workbookViewId="0">
      <selection sqref="A1:XFD1"/>
    </sheetView>
  </sheetViews>
  <sheetFormatPr defaultRowHeight="14.4" x14ac:dyDescent="0.3"/>
  <sheetData>
    <row r="1" spans="1:20" s="7" customFormat="1" ht="18" x14ac:dyDescent="0.35"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8" t="s">
        <v>29</v>
      </c>
      <c r="S1" s="8" t="s">
        <v>30</v>
      </c>
      <c r="T1" s="8" t="s">
        <v>31</v>
      </c>
    </row>
    <row r="2" spans="1:20" x14ac:dyDescent="0.3">
      <c r="A2" s="2"/>
      <c r="B2" s="2"/>
      <c r="C2" s="2"/>
      <c r="E2" t="s">
        <v>16</v>
      </c>
      <c r="F2" s="2">
        <v>14</v>
      </c>
      <c r="G2" s="2">
        <v>13.5</v>
      </c>
      <c r="H2" s="2">
        <v>13</v>
      </c>
      <c r="I2" s="2">
        <v>13</v>
      </c>
      <c r="J2" s="2">
        <v>12</v>
      </c>
      <c r="K2" s="2">
        <v>11.5</v>
      </c>
      <c r="L2" s="2">
        <v>11</v>
      </c>
      <c r="M2" s="2">
        <v>10.5</v>
      </c>
      <c r="N2" s="2">
        <v>10</v>
      </c>
      <c r="O2" s="2">
        <v>14</v>
      </c>
      <c r="P2" s="2">
        <v>9</v>
      </c>
      <c r="Q2" s="2">
        <v>8.5</v>
      </c>
      <c r="R2" s="2">
        <v>8</v>
      </c>
      <c r="S2" s="2">
        <v>7.5</v>
      </c>
      <c r="T2" s="2">
        <v>7</v>
      </c>
    </row>
    <row r="3" spans="1:20" x14ac:dyDescent="0.3">
      <c r="A3" s="2"/>
      <c r="B3" s="2"/>
      <c r="C3" s="2"/>
      <c r="E3" t="s">
        <v>32</v>
      </c>
      <c r="F3" s="2">
        <v>9</v>
      </c>
      <c r="G3" s="2">
        <v>7.5</v>
      </c>
      <c r="H3" s="2">
        <v>8</v>
      </c>
      <c r="I3" s="2">
        <v>15</v>
      </c>
      <c r="J3" s="2">
        <v>9</v>
      </c>
      <c r="K3" s="2">
        <v>9.5</v>
      </c>
      <c r="L3" s="2">
        <v>14</v>
      </c>
      <c r="M3" s="2">
        <v>10.5</v>
      </c>
      <c r="N3" s="2">
        <v>11</v>
      </c>
      <c r="O3" s="2">
        <v>13</v>
      </c>
      <c r="P3" s="2">
        <v>12</v>
      </c>
      <c r="Q3" s="2">
        <v>12.5</v>
      </c>
      <c r="R3" s="2">
        <v>13</v>
      </c>
      <c r="S3" s="2">
        <v>13.5</v>
      </c>
      <c r="T3" s="2">
        <v>14</v>
      </c>
    </row>
    <row r="4" spans="1:20" x14ac:dyDescent="0.3">
      <c r="A4" s="2"/>
      <c r="B4" s="2"/>
      <c r="C4" s="2"/>
    </row>
    <row r="5" spans="1:20" x14ac:dyDescent="0.3">
      <c r="A5" s="2"/>
      <c r="B5" s="2"/>
      <c r="C5" s="2"/>
    </row>
    <row r="6" spans="1:20" x14ac:dyDescent="0.3">
      <c r="A6" s="2"/>
      <c r="B6" s="2"/>
      <c r="C6" s="2"/>
    </row>
    <row r="7" spans="1:20" x14ac:dyDescent="0.3">
      <c r="A7" s="2"/>
      <c r="B7" s="2"/>
      <c r="C7" s="2"/>
    </row>
    <row r="8" spans="1:20" x14ac:dyDescent="0.3">
      <c r="A8" s="2"/>
      <c r="B8" s="2"/>
      <c r="C8" s="2"/>
    </row>
    <row r="9" spans="1:20" x14ac:dyDescent="0.3">
      <c r="A9" s="2"/>
      <c r="B9" s="2"/>
      <c r="C9" s="2"/>
    </row>
    <row r="10" spans="1:20" x14ac:dyDescent="0.3">
      <c r="A10" s="2"/>
      <c r="B10" s="2"/>
      <c r="C10" s="2"/>
    </row>
    <row r="11" spans="1:20" x14ac:dyDescent="0.3">
      <c r="A11" s="2"/>
      <c r="B11" s="2"/>
      <c r="C11" s="2"/>
    </row>
    <row r="12" spans="1:20" x14ac:dyDescent="0.3">
      <c r="A12" s="2"/>
      <c r="B12" s="2"/>
      <c r="C12" s="2"/>
    </row>
    <row r="13" spans="1:20" x14ac:dyDescent="0.3">
      <c r="A13" s="2"/>
      <c r="B13" s="2"/>
      <c r="C13" s="2"/>
    </row>
    <row r="14" spans="1:20" x14ac:dyDescent="0.3">
      <c r="A14" s="2"/>
      <c r="B14" s="2"/>
      <c r="C14" s="2"/>
    </row>
    <row r="15" spans="1:20" x14ac:dyDescent="0.3">
      <c r="A15" s="2"/>
      <c r="B15" s="2"/>
      <c r="C15" s="2"/>
    </row>
    <row r="16" spans="1:20" x14ac:dyDescent="0.3">
      <c r="A16" s="2"/>
      <c r="B16" s="2"/>
      <c r="C16" s="2"/>
    </row>
    <row r="17" spans="1:3" x14ac:dyDescent="0.3">
      <c r="A17" s="2"/>
      <c r="B17" s="2"/>
      <c r="C17" s="2"/>
    </row>
  </sheetData>
  <sortState xmlns:xlrd2="http://schemas.microsoft.com/office/spreadsheetml/2017/richdata2" ref="B2:B16">
    <sortCondition descending="1" ref="B2:B1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info</vt:lpstr>
      <vt:lpstr>Trend</vt:lpstr>
      <vt:lpstr>KRITÉRIUM</vt:lpstr>
      <vt:lpstr>Munka1</vt:lpstr>
      <vt:lpstr>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Szieberth Dénes</dc:creator>
  <cp:lastModifiedBy>Dénes Szieberth</cp:lastModifiedBy>
  <cp:lastPrinted>2022-10-16T17:19:29Z</cp:lastPrinted>
  <dcterms:created xsi:type="dcterms:W3CDTF">2022-10-16T14:03:29Z</dcterms:created>
  <dcterms:modified xsi:type="dcterms:W3CDTF">2022-12-11T19:12:37Z</dcterms:modified>
</cp:coreProperties>
</file>