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175EA76-BD58-43F2-8C58-DA045D060549}" xr6:coauthVersionLast="47" xr6:coauthVersionMax="47" xr10:uidLastSave="{00000000-0000-0000-0000-000000000000}"/>
  <workbookProtection workbookAlgorithmName="SHA-512" workbookHashValue="rHAanY+dB299IT2LQOCTq6ZDw2F2dZLcv68EQA942pk6uZcdHJIyo9ttJQvOgdViqRpSndwvAL+MmA6dt7WUxg==" workbookSaltValue="AgjpfgiJ/WryfybPtpR0zA==" workbookSpinCount="100000" lockStructure="1"/>
  <bookViews>
    <workbookView xWindow="-108" yWindow="-108" windowWidth="23256" windowHeight="12456" activeTab="1" xr2:uid="{EAAE0B03-FB93-45D2-BC97-F41D099C8355}"/>
  </bookViews>
  <sheets>
    <sheet name="info" sheetId="2" r:id="rId1"/>
    <sheet name="Trend400" sheetId="1" r:id="rId2"/>
    <sheet name="KRITÉRIUM" sheetId="6" state="hidden" r:id="rId3"/>
    <sheet name="Munka1" sheetId="5" r:id="rId4"/>
    <sheet name="Dia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J18" i="1" l="1"/>
  <c r="C18" i="1"/>
  <c r="C19" i="1"/>
  <c r="B19" i="1"/>
  <c r="J19" i="1"/>
  <c r="I19" i="1"/>
  <c r="I18" i="1"/>
  <c r="J17" i="1"/>
  <c r="I17" i="1"/>
  <c r="J16" i="1"/>
  <c r="I16" i="1"/>
  <c r="I15" i="1"/>
  <c r="C14" i="1"/>
  <c r="I20" i="1" s="1"/>
  <c r="B14" i="1"/>
  <c r="J20" i="1" s="1"/>
  <c r="C2" i="1"/>
  <c r="C20" i="1" s="1"/>
  <c r="B2" i="1"/>
  <c r="B20" i="1" s="1"/>
  <c r="C16" i="1"/>
  <c r="C17" i="1"/>
  <c r="B17" i="1"/>
  <c r="B18" i="1"/>
  <c r="H43" i="5"/>
  <c r="B16" i="1"/>
  <c r="B15" i="1"/>
  <c r="AE25" i="5"/>
  <c r="AE24" i="5"/>
  <c r="AE23" i="5"/>
  <c r="AA20" i="5"/>
  <c r="AA19" i="5"/>
  <c r="AA18" i="5"/>
  <c r="T20" i="5"/>
  <c r="T19" i="5"/>
  <c r="S20" i="5"/>
  <c r="S19" i="5"/>
  <c r="U19" i="5" s="1"/>
  <c r="S18" i="5"/>
  <c r="U18" i="5" s="1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R41" i="5"/>
  <c r="B3" i="1"/>
  <c r="B4" i="1"/>
  <c r="B5" i="1"/>
  <c r="B6" i="1"/>
  <c r="B7" i="1"/>
  <c r="B8" i="1"/>
  <c r="B9" i="1"/>
  <c r="B10" i="1"/>
  <c r="B11" i="1"/>
  <c r="B12" i="1"/>
  <c r="B13" i="1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3" i="5"/>
  <c r="F14" i="1" l="1"/>
  <c r="D14" i="1"/>
  <c r="F2" i="1"/>
  <c r="S41" i="5"/>
  <c r="H5" i="1"/>
  <c r="E2" i="1" l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tc={AF9A3CBA-13F0-4191-B1CC-FB0B0CDB4072}</author>
    <author>tc={ABF9DAC8-6A60-4FF9-ACAB-05E342C7E603}</author>
    <author>tc={9C47C354-02D9-4D85-82EF-BB0144CEDF86}</author>
    <author>tc={009FF5DF-EDF9-4D3F-B143-8CC4DD9FDDF8}</author>
    <author>tc={003B8A88-87E5-418A-A8FE-30D64D614BA0}</author>
    <author>tc={A5B49F99-1EB5-413D-9A33-0CA86D4E8244}</author>
    <author>tc={9AF63856-2088-4B78-83CF-C3425C9C685B}</author>
    <author>tc={36EE6CEA-00B9-41A5-8FE0-B6A53FF61CF5}</author>
    <author>tc={0E7BE589-34C9-4B67-9BB3-2465627920F0}</author>
    <author>tc={5077FA33-C7C2-4873-88E4-18FA82996BD1}</author>
    <author>tc={84B88BB6-90D7-4FCF-AAEC-1AB476A3E7F8}</author>
    <author>tc={681A3132-1C50-4CBF-8055-7CBA5FFD66DB}</author>
    <author>tc={C2C1197C-6603-4F52-90CA-A5D98223C571}</author>
    <author>tc={267864AF-F4D1-403F-B1D6-74D3DA3C2CF9}</author>
    <author>tc={E5A57D42-9911-4F2C-860C-9EB77B50BD23}</author>
    <author>tc={1A19CD4D-E31B-4FDA-A6BF-FD90412C5FAE}</author>
    <author>tc={58D080EF-D443-4894-9B29-3BDBA5629405}</author>
    <author>tc={43F2DE27-E5F5-42D5-B9C1-1F51C71E0DFF}</author>
    <author>tc={A66CDDE7-6979-4698-8515-1C1849E1EA3B}</author>
    <author>tc={74EB9AF4-3F8E-4AF6-B083-D3BF03D79687}</author>
    <author>tc={3341B1CB-911A-4491-BBFD-0BB601B59526}</author>
    <author>tc={394B5D27-25B7-4130-82BC-89207747A4ED}</author>
    <author>tc={F02BB5AC-FA6F-4C4C-B838-8C8FF08374A5}</author>
    <author>tc={F01038F6-7C6F-44B0-8175-3F7C53C54912}</author>
  </authors>
  <commentList>
    <comment ref="B1" authorId="0" shapeId="0" xr:uid="{AF9A3CBA-13F0-4191-B1CC-FB0B0CDB407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legkisebb tőszámon mért termés, t/ha</t>
      </text>
    </comment>
    <comment ref="C1" authorId="1" shapeId="0" xr:uid="{ABF9DAC8-6A60-4FF9-ACAB-05E342C7E60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legnagyobb tőszámon mért termés</t>
      </text>
    </comment>
    <comment ref="E1" authorId="2" shapeId="0" xr:uid="{9C47C354-02D9-4D85-82EF-BB0144CEDF8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változás jellege</t>
      </text>
    </comment>
    <comment ref="F1" authorId="3" shapeId="0" xr:uid="{009FF5DF-EDF9-4D3F-B143-8CC4DD9FDDF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10000-es tőszámváltozásra adott átlagos válasz, kg/ha</t>
      </text>
    </comment>
    <comment ref="G1" authorId="4" shapeId="0" xr:uid="{003B8A88-87E5-418A-A8FE-30D64D614BA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Kattincs a hibridnévre! Jobbra, a következő cellában megjelenő ˅ jelre kattintva jelennek meg a választható hibridek</t>
      </text>
    </comment>
    <comment ref="H1" authorId="5" shapeId="0" xr:uid="{A5B49F99-1EB5-413D-9A33-0CA86D4E824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 alábbi  cellában megjelenő ˅ jelre kattintva jelennek meg a választható hibridek</t>
      </text>
    </comment>
    <comment ref="B2" authorId="6" shapeId="0" xr:uid="{9AF63856-2088-4B78-83CF-C3425C9C685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trendvonal kiinduló pontjának értéke</t>
      </text>
    </comment>
    <comment ref="C2" authorId="7" shapeId="0" xr:uid="{36EE6CEA-00B9-41A5-8FE0-B6A53FF61CF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trendvonal végpontjának értéke</t>
      </text>
    </comment>
    <comment ref="B14" authorId="8" shapeId="0" xr:uid="{0E7BE589-34C9-4B67-9BB3-2465627920F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trendvonal kiinduló pontjának értéke</t>
      </text>
    </comment>
    <comment ref="C14" authorId="9" shapeId="0" xr:uid="{5077FA33-C7C2-4873-88E4-18FA82996BD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trendvonal végpontjának értéke</t>
      </text>
    </comment>
    <comment ref="A15" authorId="10" shapeId="0" xr:uid="{84B88BB6-90D7-4FCF-AAEC-1AB476A3E7F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Tenyészidő csoport</t>
      </text>
    </comment>
    <comment ref="K15" authorId="11" shapeId="0" xr:uid="{681A3132-1C50-4CBF-8055-7CBA5FFD66D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Tenyészidő csoport</t>
      </text>
    </comment>
    <comment ref="A16" authorId="12" shapeId="0" xr:uid="{C2C1197C-6603-4F52-90CA-A5D98223C57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K16" authorId="13" shapeId="0" xr:uid="{267864AF-F4D1-403F-B1D6-74D3DA3C2CF9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A17" authorId="14" shapeId="0" xr:uid="{E5A57D42-9911-4F2C-860C-9EB77B50BD2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K17" authorId="15" shapeId="0" xr:uid="{1A19CD4D-E31B-4FDA-A6BF-FD90412C5FAE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A18" authorId="16" shapeId="0" xr:uid="{58D080EF-D443-4894-9B29-3BDBA562940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18" authorId="17" shapeId="0" xr:uid="{43F2DE27-E5F5-42D5-B9C1-1F51C71E0DFF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A19" authorId="18" shapeId="0" xr:uid="{A66CDDE7-6979-4698-8515-1C1849E1EA3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19" authorId="19" shapeId="0" xr:uid="{74EB9AF4-3F8E-4AF6-B083-D3BF03D79687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B20" authorId="20" shapeId="0" xr:uid="{3341B1CB-911A-4491-BBFD-0BB601B5952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 55e skélára vonatkozik</t>
      </text>
    </comment>
    <comment ref="C20" authorId="21" shapeId="0" xr:uid="{394B5D27-25B7-4130-82BC-89207747A4ED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85e skálára vonatkozik</t>
      </text>
    </comment>
    <comment ref="I20" authorId="22" shapeId="0" xr:uid="{F02BB5AC-FA6F-4C4C-B838-8C8FF08374A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 55e skálára vonatkozik</t>
      </text>
    </comment>
    <comment ref="J20" authorId="23" shapeId="0" xr:uid="{F01038F6-7C6F-44B0-8175-3F7C53C5491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85e skálára vonatkozik</t>
      </text>
    </comment>
  </commentList>
</comments>
</file>

<file path=xl/sharedStrings.xml><?xml version="1.0" encoding="utf-8"?>
<sst xmlns="http://schemas.openxmlformats.org/spreadsheetml/2006/main" count="417" uniqueCount="120">
  <si>
    <t>termésreakció</t>
  </si>
  <si>
    <t xml:space="preserve">2. </t>
  </si>
  <si>
    <t xml:space="preserve">1. </t>
  </si>
  <si>
    <t xml:space="preserve">3. </t>
  </si>
  <si>
    <t>stabil</t>
  </si>
  <si>
    <t>enyhén emelkedő</t>
  </si>
  <si>
    <t>emelkedő</t>
  </si>
  <si>
    <t>erősen emelkedő</t>
  </si>
  <si>
    <t>meredeken emelkedő</t>
  </si>
  <si>
    <t>enyhén csökkenő</t>
  </si>
  <si>
    <t>csökkenő</t>
  </si>
  <si>
    <t>erősen csökkenő</t>
  </si>
  <si>
    <t>meredeken csökkenő</t>
  </si>
  <si>
    <t>&lt;=-1</t>
  </si>
  <si>
    <t>&gt;=1</t>
  </si>
  <si>
    <t xml:space="preserve">4. </t>
  </si>
  <si>
    <t>Ennek a táblázatnak az a célja, hogy a számokkal való játszadozás során megfogalmazódjanak az igények.</t>
  </si>
  <si>
    <t>Használd a "Trend" ablakot!</t>
  </si>
  <si>
    <t>kis tőszám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</si>
  <si>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</si>
  <si>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</si>
  <si>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</si>
  <si>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</si>
  <si>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</si>
  <si>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</si>
  <si>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</si>
  <si>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</si>
  <si>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</si>
  <si>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</si>
  <si>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</si>
  <si>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</si>
  <si>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</si>
  <si>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</si>
  <si>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</si>
  <si>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nagy tőszám</t>
  </si>
  <si>
    <t xml:space="preserve">5. </t>
  </si>
  <si>
    <t>A diagramon szemléld meg az adatváltozás (reakció) irányát</t>
  </si>
  <si>
    <t>kg/ha változás/10e tő</t>
  </si>
  <si>
    <t>Hibridválasztó</t>
  </si>
  <si>
    <t>DKC4712</t>
  </si>
  <si>
    <t>P9363</t>
  </si>
  <si>
    <t>DUELING</t>
  </si>
  <si>
    <t>KWS Hipolito</t>
  </si>
  <si>
    <t>FABULO</t>
  </si>
  <si>
    <t>P9415</t>
  </si>
  <si>
    <t>FILAE</t>
  </si>
  <si>
    <t>DKC4709</t>
  </si>
  <si>
    <t>SYNOPSIS</t>
  </si>
  <si>
    <t>Limagold</t>
  </si>
  <si>
    <t>DKC4098</t>
  </si>
  <si>
    <t>DKC4109</t>
  </si>
  <si>
    <t>Merida</t>
  </si>
  <si>
    <t>MG380/22 - BIZERBA</t>
  </si>
  <si>
    <t>LG 31.390</t>
  </si>
  <si>
    <t>Legördülő lista</t>
  </si>
  <si>
    <t>Korai</t>
  </si>
  <si>
    <t>vizsgálati csoport</t>
  </si>
  <si>
    <t>Rangsor</t>
  </si>
  <si>
    <t>Szemnedvesség</t>
  </si>
  <si>
    <t>Megdőlés</t>
  </si>
  <si>
    <t>Szártörés</t>
  </si>
  <si>
    <t>Változók</t>
  </si>
  <si>
    <t>Vizsgálati csoport</t>
  </si>
  <si>
    <t>szemnedvesség1</t>
  </si>
  <si>
    <t>szemnedvesség2</t>
  </si>
  <si>
    <t>Fajták</t>
  </si>
  <si>
    <t>Átlag</t>
  </si>
  <si>
    <t>Bozzai</t>
  </si>
  <si>
    <t>Mosonmagyaróvár</t>
  </si>
  <si>
    <t>dőlés2</t>
  </si>
  <si>
    <t>Max</t>
  </si>
  <si>
    <t>Min</t>
  </si>
  <si>
    <t>KXC1459</t>
  </si>
  <si>
    <t>DKC5092</t>
  </si>
  <si>
    <t>RGT Darkness</t>
  </si>
  <si>
    <t>DKC5206</t>
  </si>
  <si>
    <t>TALABOR</t>
  </si>
  <si>
    <t>P9985</t>
  </si>
  <si>
    <t>MG470/22- KABARDI</t>
  </si>
  <si>
    <t>DKC5182</t>
  </si>
  <si>
    <t>DEVICE</t>
  </si>
  <si>
    <t>Fidencio</t>
  </si>
  <si>
    <t>MG 430/22 - OBISPO</t>
  </si>
  <si>
    <t>Corassano</t>
  </si>
  <si>
    <t>Lineade</t>
  </si>
  <si>
    <t>LG 31.545</t>
  </si>
  <si>
    <t>Invador</t>
  </si>
  <si>
    <t>P0217</t>
  </si>
  <si>
    <t>DKC4943</t>
  </si>
  <si>
    <t>P0023</t>
  </si>
  <si>
    <t>P0412</t>
  </si>
  <si>
    <t>KABARETTO</t>
  </si>
  <si>
    <t>közép</t>
  </si>
  <si>
    <t>Virágzás/nap</t>
  </si>
  <si>
    <t>Maximum</t>
  </si>
  <si>
    <t>Minimum</t>
  </si>
  <si>
    <t>Bóly 135</t>
  </si>
  <si>
    <t>Bóly 138</t>
  </si>
  <si>
    <t>Termés, t/ha</t>
  </si>
  <si>
    <t>szártörés(35)</t>
  </si>
  <si>
    <t>szártörés(85)</t>
  </si>
  <si>
    <t>megdőlt</t>
  </si>
  <si>
    <t>virágzás dátuma1</t>
  </si>
  <si>
    <t>virágzás dátuma2</t>
  </si>
  <si>
    <t>85e tő/ha</t>
  </si>
  <si>
    <t>55e tő/ha</t>
  </si>
  <si>
    <t>Átlag_közép</t>
  </si>
  <si>
    <t>Maximum_közép</t>
  </si>
  <si>
    <t>Minimum_közép</t>
  </si>
  <si>
    <t>Átlag_korai</t>
  </si>
  <si>
    <t>Maximum_korai</t>
  </si>
  <si>
    <t>Minimum_korai</t>
  </si>
  <si>
    <t>Ha a G2 cellára kattintasz, a H2 cella bal alsó sarkában megjelenik egy ˇ jel</t>
  </si>
  <si>
    <t>Kattincs a ˇ-jelre, s megjelenik a teljes hibridlista, amelyekből kiváaszthatod azt, amelyikre kíváncsi vagy</t>
  </si>
  <si>
    <t>Ha megjelent a hibrid, a grafikon érzékelteti a változás irányát, amit aztán szövegesen is olvashatsz</t>
  </si>
  <si>
    <t>Olvasd el a hibridre vonatkozó kiegészítő mért, számolt, megfigyelt adatokat is!</t>
  </si>
  <si>
    <t>Trendvonal_1 helyzete</t>
  </si>
  <si>
    <t>Trendvonal_2 helyzete</t>
  </si>
  <si>
    <t>Küldd el nekünk is a véleményedet!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</si>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</sst>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0_ ;[Red]\-0\ 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1"/>
      <name val="Tahoma"/>
      <family val="2"/>
      <charset val="238"/>
    </font>
    <font>
      <sz val="10"/>
      <color indexed="81"/>
      <name val="Tahoma"/>
      <charset val="1"/>
    </font>
    <font>
      <b/>
      <sz val="10"/>
      <color theme="8"/>
      <name val="Calibri"/>
      <family val="2"/>
      <charset val="238"/>
      <scheme val="minor"/>
    </font>
    <font>
      <b/>
      <sz val="14"/>
      <color theme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darkTrellis">
        <fgColor theme="6" tint="0.39994506668294322"/>
        <bgColor theme="8" tint="0.599963377788628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70">
    <xf numFmtId="0" fontId="0" fillId="0" borderId="0" xfId="0"/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 hidden="1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 textRotation="90" wrapText="1"/>
    </xf>
    <xf numFmtId="2" fontId="8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12" fillId="3" borderId="0" xfId="0" applyNumberFormat="1" applyFont="1" applyFill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165" fontId="5" fillId="5" borderId="0" xfId="0" applyNumberFormat="1" applyFont="1" applyFill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166" fontId="0" fillId="0" borderId="0" xfId="0" applyNumberFormat="1"/>
    <xf numFmtId="0" fontId="14" fillId="0" borderId="1" xfId="0" applyFont="1" applyBorder="1"/>
    <xf numFmtId="2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textRotation="90" wrapText="1"/>
    </xf>
    <xf numFmtId="2" fontId="8" fillId="0" borderId="0" xfId="0" applyNumberFormat="1" applyFont="1"/>
    <xf numFmtId="2" fontId="0" fillId="0" borderId="0" xfId="0" applyNumberFormat="1"/>
    <xf numFmtId="164" fontId="5" fillId="4" borderId="0" xfId="0" applyNumberFormat="1" applyFont="1" applyFill="1" applyAlignment="1" applyProtection="1">
      <alignment horizontal="center" vertical="center" wrapText="1"/>
      <protection locked="0" hidden="1"/>
    </xf>
    <xf numFmtId="0" fontId="9" fillId="2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5" fillId="0" borderId="1" xfId="0" applyFont="1" applyBorder="1" applyAlignment="1">
      <alignment horizontal="center" vertical="center" textRotation="90" wrapText="1"/>
    </xf>
    <xf numFmtId="166" fontId="8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5" fillId="10" borderId="0" xfId="0" applyFont="1" applyFill="1" applyAlignment="1" applyProtection="1">
      <alignment horizontal="center" vertical="center"/>
      <protection locked="0"/>
    </xf>
    <xf numFmtId="0" fontId="0" fillId="10" borderId="0" xfId="0" applyFill="1"/>
    <xf numFmtId="0" fontId="11" fillId="10" borderId="0" xfId="0" applyFont="1" applyFill="1"/>
    <xf numFmtId="2" fontId="12" fillId="10" borderId="0" xfId="0" applyNumberFormat="1" applyFont="1" applyFill="1" applyAlignment="1">
      <alignment horizontal="center" vertical="center"/>
    </xf>
    <xf numFmtId="166" fontId="12" fillId="10" borderId="0" xfId="0" applyNumberFormat="1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19" fillId="3" borderId="0" xfId="0" applyNumberFormat="1" applyFont="1" applyFill="1" applyAlignment="1" applyProtection="1">
      <alignment horizontal="center" vertical="center"/>
      <protection locked="0"/>
    </xf>
    <xf numFmtId="2" fontId="18" fillId="11" borderId="0" xfId="0" applyNumberFormat="1" applyFont="1" applyFill="1" applyAlignment="1">
      <alignment horizontal="left" vertical="center" wrapText="1"/>
    </xf>
    <xf numFmtId="2" fontId="12" fillId="11" borderId="0" xfId="0" applyNumberFormat="1" applyFont="1" applyFill="1" applyAlignment="1" applyProtection="1">
      <alignment horizontal="center" vertical="center"/>
      <protection locked="0"/>
    </xf>
    <xf numFmtId="2" fontId="20" fillId="11" borderId="0" xfId="0" applyNumberFormat="1" applyFont="1" applyFill="1" applyAlignment="1">
      <alignment horizontal="left" vertical="center" wrapText="1"/>
    </xf>
    <xf numFmtId="0" fontId="5" fillId="11" borderId="0" xfId="0" applyFont="1" applyFill="1" applyAlignment="1" applyProtection="1">
      <alignment horizontal="centerContinuous" vertical="center"/>
      <protection locked="0"/>
    </xf>
    <xf numFmtId="0" fontId="0" fillId="11" borderId="0" xfId="0" applyFill="1" applyAlignment="1" applyProtection="1">
      <alignment horizontal="centerContinuous"/>
      <protection locked="0"/>
    </xf>
    <xf numFmtId="2" fontId="12" fillId="11" borderId="0" xfId="0" applyNumberFormat="1" applyFont="1" applyFill="1" applyAlignment="1">
      <alignment horizontal="center" vertical="center"/>
    </xf>
    <xf numFmtId="0" fontId="11" fillId="11" borderId="0" xfId="0" applyFont="1" applyFill="1" applyAlignment="1">
      <alignment horizontal="left"/>
    </xf>
    <xf numFmtId="166" fontId="12" fillId="11" borderId="0" xfId="0" applyNumberFormat="1" applyFont="1" applyFill="1" applyAlignment="1">
      <alignment horizontal="center" vertical="center"/>
    </xf>
    <xf numFmtId="0" fontId="21" fillId="12" borderId="0" xfId="1" applyFill="1" applyAlignment="1" applyProtection="1">
      <alignment horizontal="center" vertical="center"/>
      <protection hidden="1"/>
    </xf>
    <xf numFmtId="2" fontId="12" fillId="10" borderId="0" xfId="0" applyNumberFormat="1" applyFont="1" applyFill="1" applyAlignment="1">
      <alignment horizontal="centerContinuous" vertical="center"/>
    </xf>
    <xf numFmtId="2" fontId="12" fillId="11" borderId="0" xfId="0" applyNumberFormat="1" applyFont="1" applyFill="1" applyAlignment="1">
      <alignment horizontal="centerContinuous" vertical="center"/>
    </xf>
    <xf numFmtId="0" fontId="22" fillId="9" borderId="0" xfId="0" applyFont="1" applyFill="1" applyAlignment="1">
      <alignment horizontal="left" vertical="center" wrapText="1"/>
    </xf>
    <xf numFmtId="0" fontId="0" fillId="9" borderId="0" xfId="0" applyFill="1" applyAlignment="1">
      <alignment horizontal="left" vertical="center"/>
    </xf>
    <xf numFmtId="0" fontId="0" fillId="9" borderId="0" xfId="0" applyFill="1" applyAlignment="1" applyProtection="1">
      <alignment horizontal="left" vertical="center"/>
      <protection hidden="1"/>
    </xf>
    <xf numFmtId="2" fontId="12" fillId="3" borderId="0" xfId="0" applyNumberFormat="1" applyFont="1" applyFill="1" applyAlignment="1" applyProtection="1">
      <alignment horizontal="center" vertical="center"/>
      <protection hidden="1"/>
    </xf>
  </cellXfs>
  <cellStyles count="2">
    <cellStyle name="Hivatkozás" xfId="1" builtinId="8"/>
    <cellStyle name="Normál" xfId="0" builtinId="0"/>
  </cellStyles>
  <dxfs count="0"/>
  <tableStyles count="1" defaultTableStyle="TableStyleMedium2" defaultPivotStyle="PivotStyleLight16">
    <tableStyle name="Invisible" pivot="0" table="0" count="0" xr9:uid="{C99AE735-9B50-476D-88FE-76BC512B3D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Tősűrítésre adott reakciók (</a:t>
            </a:r>
            <a:r>
              <a:rPr lang="hu-HU" baseline="0"/>
              <a:t>Bóly, S.Z.</a:t>
            </a:r>
            <a:r>
              <a:rPr lang="hu-HU" baseline="-25000"/>
              <a:t>3</a:t>
            </a:r>
            <a:r>
              <a:rPr lang="hu-HU" baseline="0"/>
              <a:t> természóna, 2022.)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Trend400!$B$1:$C$1</c:f>
              <c:strCache>
                <c:ptCount val="2"/>
                <c:pt idx="0">
                  <c:v>55e tő/ha</c:v>
                </c:pt>
                <c:pt idx="1">
                  <c:v>85e tő/ha</c:v>
                </c:pt>
              </c:strCache>
            </c:strRef>
          </c:cat>
          <c:val>
            <c:numRef>
              <c:f>Trend400!$B$2:$C$2</c:f>
              <c:numCache>
                <c:formatCode>0.00</c:formatCode>
                <c:ptCount val="2"/>
                <c:pt idx="0">
                  <c:v>6.191867973072779</c:v>
                </c:pt>
                <c:pt idx="1">
                  <c:v>5.7724476650563608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E-4C72-8164-F2A7565B53BD}"/>
            </c:ext>
          </c:extLst>
        </c:ser>
        <c:ser>
          <c:idx val="1"/>
          <c:order val="1"/>
          <c:tx>
            <c:v>2. Hibrid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Trend400!$B$14:$C$14</c:f>
              <c:numCache>
                <c:formatCode>0.00</c:formatCode>
                <c:ptCount val="2"/>
                <c:pt idx="0">
                  <c:v>6.5187198067632854</c:v>
                </c:pt>
                <c:pt idx="1">
                  <c:v>5.0821361979828801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5-4076-8B3D-BD89AB0C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600351"/>
        <c:axId val="1209596191"/>
      </c:lineChart>
      <c:catAx>
        <c:axId val="12096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Sűrítés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596191"/>
        <c:crosses val="autoZero"/>
        <c:auto val="1"/>
        <c:lblAlgn val="ctr"/>
        <c:lblOffset val="100"/>
        <c:noMultiLvlLbl val="0"/>
      </c:catAx>
      <c:valAx>
        <c:axId val="1209596191"/>
        <c:scaling>
          <c:orientation val="minMax"/>
          <c:max val="8.5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Termés, 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600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59000">
          <a:schemeClr val="accent3">
            <a:lumMod val="5000"/>
            <a:lumOff val="95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4800000" scaled="0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Dia!$F$1</c:f>
              <c:strCache>
                <c:ptCount val="1"/>
                <c:pt idx="0">
                  <c:v>h1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Dia!$F$2:$F$3</c:f>
              <c:numCache>
                <c:formatCode>General</c:formatCode>
                <c:ptCount val="2"/>
                <c:pt idx="0">
                  <c:v>14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7-48E4-99EF-A680983095C2}"/>
            </c:ext>
          </c:extLst>
        </c:ser>
        <c:ser>
          <c:idx val="1"/>
          <c:order val="1"/>
          <c:tx>
            <c:strRef>
              <c:f>Dia!$G$1</c:f>
              <c:strCache>
                <c:ptCount val="1"/>
                <c:pt idx="0">
                  <c:v>h2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Dia!$G$2:$G$3</c:f>
              <c:numCache>
                <c:formatCode>General</c:formatCode>
                <c:ptCount val="2"/>
                <c:pt idx="0">
                  <c:v>13.5</c:v>
                </c:pt>
                <c:pt idx="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7-48E4-99EF-A680983095C2}"/>
            </c:ext>
          </c:extLst>
        </c:ser>
        <c:ser>
          <c:idx val="2"/>
          <c:order val="2"/>
          <c:tx>
            <c:strRef>
              <c:f>Dia!$H$1</c:f>
              <c:strCache>
                <c:ptCount val="1"/>
                <c:pt idx="0">
                  <c:v>h3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Dia!$H$2:$H$3</c:f>
              <c:numCache>
                <c:formatCode>General</c:formatCode>
                <c:ptCount val="2"/>
                <c:pt idx="0">
                  <c:v>13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7-48E4-99EF-A680983095C2}"/>
            </c:ext>
          </c:extLst>
        </c:ser>
        <c:ser>
          <c:idx val="3"/>
          <c:order val="3"/>
          <c:tx>
            <c:strRef>
              <c:f>Dia!$I$1</c:f>
              <c:strCache>
                <c:ptCount val="1"/>
                <c:pt idx="0">
                  <c:v>h4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Dia!$I$2:$I$3</c:f>
              <c:numCache>
                <c:formatCode>General</c:formatCode>
                <c:ptCount val="2"/>
                <c:pt idx="0">
                  <c:v>13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7-48E4-99EF-A680983095C2}"/>
            </c:ext>
          </c:extLst>
        </c:ser>
        <c:ser>
          <c:idx val="4"/>
          <c:order val="4"/>
          <c:tx>
            <c:strRef>
              <c:f>Dia!$J$1</c:f>
              <c:strCache>
                <c:ptCount val="1"/>
                <c:pt idx="0">
                  <c:v>h5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Dia!$J$2:$J$3</c:f>
              <c:numCache>
                <c:formatCode>General</c:formatCode>
                <c:ptCount val="2"/>
                <c:pt idx="0">
                  <c:v>12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57-48E4-99EF-A680983095C2}"/>
            </c:ext>
          </c:extLst>
        </c:ser>
        <c:ser>
          <c:idx val="5"/>
          <c:order val="5"/>
          <c:tx>
            <c:strRef>
              <c:f>Dia!$K$1</c:f>
              <c:strCache>
                <c:ptCount val="1"/>
                <c:pt idx="0">
                  <c:v>h6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Dia!$K$2:$K$3</c:f>
              <c:numCache>
                <c:formatCode>General</c:formatCode>
                <c:ptCount val="2"/>
                <c:pt idx="0">
                  <c:v>11.5</c:v>
                </c:pt>
                <c:pt idx="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7-48E4-99EF-A680983095C2}"/>
            </c:ext>
          </c:extLst>
        </c:ser>
        <c:ser>
          <c:idx val="6"/>
          <c:order val="6"/>
          <c:tx>
            <c:strRef>
              <c:f>Dia!$L$1</c:f>
              <c:strCache>
                <c:ptCount val="1"/>
                <c:pt idx="0">
                  <c:v>h7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Dia!$L$2:$L$3</c:f>
              <c:numCache>
                <c:formatCode>General</c:formatCode>
                <c:ptCount val="2"/>
                <c:pt idx="0">
                  <c:v>11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57-48E4-99EF-A680983095C2}"/>
            </c:ext>
          </c:extLst>
        </c:ser>
        <c:ser>
          <c:idx val="7"/>
          <c:order val="7"/>
          <c:tx>
            <c:strRef>
              <c:f>Dia!$M$1</c:f>
              <c:strCache>
                <c:ptCount val="1"/>
                <c:pt idx="0">
                  <c:v>h8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Dia!$M$2:$M$3</c:f>
              <c:numCache>
                <c:formatCode>General</c:formatCode>
                <c:ptCount val="2"/>
                <c:pt idx="0">
                  <c:v>10.5</c:v>
                </c:pt>
                <c:pt idx="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57-48E4-99EF-A680983095C2}"/>
            </c:ext>
          </c:extLst>
        </c:ser>
        <c:ser>
          <c:idx val="8"/>
          <c:order val="8"/>
          <c:tx>
            <c:strRef>
              <c:f>Dia!$N$1</c:f>
              <c:strCache>
                <c:ptCount val="1"/>
                <c:pt idx="0">
                  <c:v>h9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Dia!$N$2:$N$3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7-48E4-99EF-A680983095C2}"/>
            </c:ext>
          </c:extLst>
        </c:ser>
        <c:ser>
          <c:idx val="9"/>
          <c:order val="9"/>
          <c:tx>
            <c:strRef>
              <c:f>Dia!$O$1</c:f>
              <c:strCache>
                <c:ptCount val="1"/>
                <c:pt idx="0">
                  <c:v>h10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Dia!$O$2:$O$3</c:f>
              <c:numCache>
                <c:formatCode>General</c:formatCode>
                <c:ptCount val="2"/>
                <c:pt idx="0">
                  <c:v>14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057-48E4-99EF-A680983095C2}"/>
            </c:ext>
          </c:extLst>
        </c:ser>
        <c:ser>
          <c:idx val="10"/>
          <c:order val="10"/>
          <c:tx>
            <c:strRef>
              <c:f>Dia!$P$1</c:f>
              <c:strCache>
                <c:ptCount val="1"/>
                <c:pt idx="0">
                  <c:v>h11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Dia!$P$2:$P$3</c:f>
              <c:numCache>
                <c:formatCode>General</c:formatCode>
                <c:ptCount val="2"/>
                <c:pt idx="0">
                  <c:v>9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57-48E4-99EF-A680983095C2}"/>
            </c:ext>
          </c:extLst>
        </c:ser>
        <c:ser>
          <c:idx val="11"/>
          <c:order val="11"/>
          <c:tx>
            <c:strRef>
              <c:f>Dia!$Q$1</c:f>
              <c:strCache>
                <c:ptCount val="1"/>
                <c:pt idx="0">
                  <c:v>h12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Dia!$Q$2:$Q$3</c:f>
              <c:numCache>
                <c:formatCode>General</c:formatCode>
                <c:ptCount val="2"/>
                <c:pt idx="0">
                  <c:v>8.5</c:v>
                </c:pt>
                <c:pt idx="1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7-48E4-99EF-A680983095C2}"/>
            </c:ext>
          </c:extLst>
        </c:ser>
        <c:ser>
          <c:idx val="12"/>
          <c:order val="12"/>
          <c:tx>
            <c:strRef>
              <c:f>Dia!$R$1</c:f>
              <c:strCache>
                <c:ptCount val="1"/>
                <c:pt idx="0">
                  <c:v>h13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Dia!$R$2:$R$3</c:f>
              <c:numCache>
                <c:formatCode>General</c:formatCode>
                <c:ptCount val="2"/>
                <c:pt idx="0">
                  <c:v>8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057-48E4-99EF-A680983095C2}"/>
            </c:ext>
          </c:extLst>
        </c:ser>
        <c:ser>
          <c:idx val="13"/>
          <c:order val="13"/>
          <c:tx>
            <c:strRef>
              <c:f>Dia!$S$1</c:f>
              <c:strCache>
                <c:ptCount val="1"/>
                <c:pt idx="0">
                  <c:v>h14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Dia!$S$2:$S$3</c:f>
              <c:numCache>
                <c:formatCode>General</c:formatCode>
                <c:ptCount val="2"/>
                <c:pt idx="0">
                  <c:v>7.5</c:v>
                </c:pt>
                <c:pt idx="1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057-48E4-99EF-A680983095C2}"/>
            </c:ext>
          </c:extLst>
        </c:ser>
        <c:ser>
          <c:idx val="14"/>
          <c:order val="14"/>
          <c:tx>
            <c:strRef>
              <c:f>Dia!$T$1</c:f>
              <c:strCache>
                <c:ptCount val="1"/>
                <c:pt idx="0">
                  <c:v>h15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Dia!$T$2:$T$3</c:f>
              <c:numCache>
                <c:formatCode>General</c:formatCode>
                <c:ptCount val="2"/>
                <c:pt idx="0">
                  <c:v>7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057-48E4-99EF-A68098309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31200"/>
        <c:axId val="399033280"/>
      </c:lineChart>
      <c:catAx>
        <c:axId val="3990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9033280"/>
        <c:crosses val="autoZero"/>
        <c:auto val="1"/>
        <c:lblAlgn val="ctr"/>
        <c:lblOffset val="100"/>
        <c:noMultiLvlLbl val="0"/>
      </c:catAx>
      <c:valAx>
        <c:axId val="399033280"/>
        <c:scaling>
          <c:orientation val="minMax"/>
          <c:min val="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90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9071</xdr:colOff>
      <xdr:row>14</xdr:row>
      <xdr:rowOff>10282</xdr:rowOff>
    </xdr:from>
    <xdr:to>
      <xdr:col>7</xdr:col>
      <xdr:colOff>586619</xdr:colOff>
      <xdr:row>23</xdr:row>
      <xdr:rowOff>6048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4B4ED6-22EC-6CAC-260B-ACCC20F08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3</xdr:row>
      <xdr:rowOff>110490</xdr:rowOff>
    </xdr:from>
    <xdr:to>
      <xdr:col>16</xdr:col>
      <xdr:colOff>7620</xdr:colOff>
      <xdr:row>21</xdr:row>
      <xdr:rowOff>114300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36B9823-CED6-B065-1D4D-B959D32F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énes Szieberth" id="{857B674B-437D-4482-B62B-1D36EC400821}" userId="2bed2132da9f1d29" providerId="Windows Live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2-10-16T08:54:41.42" personId="{857B674B-437D-4482-B62B-1D36EC400821}" id="{AF9A3CBA-13F0-4191-B1CC-FB0B0CDB4072}">
    <text>A legkisebb tőszámon mért termés, t/ha</text>
  </threadedComment>
  <threadedComment ref="C1" dT="2022-10-16T08:55:42.58" personId="{857B674B-437D-4482-B62B-1D36EC400821}" id="{ABF9DAC8-6A60-4FF9-ACAB-05E342C7E603}">
    <text>A legnagyobb tőszámon mért termés</text>
  </threadedComment>
  <threadedComment ref="E1" dT="2022-10-16T08:56:05.93" personId="{857B674B-437D-4482-B62B-1D36EC400821}" id="{9C47C354-02D9-4D85-82EF-BB0144CEDF86}">
    <text>A változás jellege</text>
  </threadedComment>
  <threadedComment ref="F1" dT="2022-12-03T04:36:36.34" personId="{857B674B-437D-4482-B62B-1D36EC400821}" id="{009FF5DF-EDF9-4D3F-B143-8CC4DD9FDDF8}">
    <text>10000-es tőszámváltozásra adott átlagos válasz, kg/ha</text>
  </threadedComment>
  <threadedComment ref="G1" dT="2022-12-02T20:19:12.47" personId="{857B674B-437D-4482-B62B-1D36EC400821}" id="{003B8A88-87E5-418A-A8FE-30D64D614BA0}">
    <text>Kattincs a hibridnévre! Jobbra, a következő cellában megjelenő ˅ jelre kattintva jelennek meg a választható hibridek</text>
  </threadedComment>
  <threadedComment ref="H1" dT="2022-12-02T20:18:34.98" personId="{857B674B-437D-4482-B62B-1D36EC400821}" id="{A5B49F99-1EB5-413D-9A33-0CA86D4E8244}">
    <text>Az alábbi  cellában megjelenő ˅ jelre kattintva jelennek meg a választható hibridek</text>
  </threadedComment>
  <threadedComment ref="B2" dT="2022-12-02T08:59:55.67" personId="{857B674B-437D-4482-B62B-1D36EC400821}" id="{9AF63856-2088-4B78-83CF-C3425C9C685B}">
    <text>A trendvonal kiinduló pontjának értéke</text>
  </threadedComment>
  <threadedComment ref="C2" dT="2022-12-02T09:00:30.15" personId="{857B674B-437D-4482-B62B-1D36EC400821}" id="{36EE6CEA-00B9-41A5-8FE0-B6A53FF61CF5}">
    <text>A trendvonal végpontjának értéke</text>
  </threadedComment>
  <threadedComment ref="B14" dT="2022-12-02T08:59:55.67" personId="{857B674B-437D-4482-B62B-1D36EC400821}" id="{0E7BE589-34C9-4B67-9BB3-2465627920F0}">
    <text>A trendvonal kiinduló pontjának értéke</text>
  </threadedComment>
  <threadedComment ref="C14" dT="2022-12-02T09:00:30.15" personId="{857B674B-437D-4482-B62B-1D36EC400821}" id="{5077FA33-C7C2-4873-88E4-18FA82996BD1}">
    <text>A trendvonal végpontjának értéke</text>
  </threadedComment>
  <threadedComment ref="A15" dT="2022-12-02T06:22:08.50" personId="{857B674B-437D-4482-B62B-1D36EC400821}" id="{84B88BB6-90D7-4FCF-AAEC-1AB476A3E7F8}">
    <text>Tenyészidő csoport</text>
  </threadedComment>
  <threadedComment ref="K15" dT="2022-12-02T06:22:08.50" personId="{857B674B-437D-4482-B62B-1D36EC400821}" id="{681A3132-1C50-4CBF-8055-7CBA5FFD66DB}">
    <text>Tenyészidő csoport</text>
  </threadedComment>
  <threadedComment ref="A16" dT="2022-12-02T06:20:48.03" personId="{857B674B-437D-4482-B62B-1D36EC400821}" id="{C2C1197C-6603-4F52-90CA-A5D98223C571}">
    <text>Hely adata</text>
  </threadedComment>
  <threadedComment ref="K16" dT="2022-12-02T06:20:48.03" personId="{857B674B-437D-4482-B62B-1D36EC400821}" id="{267864AF-F4D1-403F-B1D6-74D3DA3C2CF9}">
    <text>Hely adata</text>
  </threadedComment>
  <threadedComment ref="A17" dT="2022-12-02T06:21:42.42" personId="{857B674B-437D-4482-B62B-1D36EC400821}" id="{E5A57D42-9911-4F2C-860C-9EB77B50BD23}">
    <text>Bólyi kísérleti átlag</text>
  </threadedComment>
  <threadedComment ref="K17" dT="2022-12-02T06:21:42.42" personId="{857B674B-437D-4482-B62B-1D36EC400821}" id="{1A19CD4D-E31B-4FDA-A6BF-FD90412C5FAE}">
    <text>Bólyi kísérleti átlag</text>
  </threadedComment>
  <threadedComment ref="A18" dT="2022-12-02T06:19:44.50" personId="{857B674B-437D-4482-B62B-1D36EC400821}" id="{58D080EF-D443-4894-9B29-3BDBA5629405}">
    <text>Zóna átlag</text>
  </threadedComment>
  <threadedComment ref="K18" dT="2022-12-02T06:19:44.50" personId="{857B674B-437D-4482-B62B-1D36EC400821}" id="{43F2DE27-E5F5-42D5-B9C1-1F51C71E0DFF}">
    <text>Zóna átlag</text>
  </threadedComment>
  <threadedComment ref="A19" dT="2022-12-02T06:20:06.87" personId="{857B674B-437D-4482-B62B-1D36EC400821}" id="{A66CDDE7-6979-4698-8515-1C1849E1EA3B}">
    <text>Zóna átlag</text>
  </threadedComment>
  <threadedComment ref="K19" dT="2022-12-02T06:20:06.87" personId="{857B674B-437D-4482-B62B-1D36EC400821}" id="{74EB9AF4-3F8E-4AF6-B083-D3BF03D79687}">
    <text>Zóna átlag</text>
  </threadedComment>
  <threadedComment ref="B20" dT="2022-12-12T04:15:18.65" personId="{857B674B-437D-4482-B62B-1D36EC400821}" id="{3341B1CB-911A-4491-BBFD-0BB601B59526}">
    <text>Az 55e skélára vonatkozik</text>
  </threadedComment>
  <threadedComment ref="C20" dT="2022-12-12T04:15:53.98" personId="{857B674B-437D-4482-B62B-1D36EC400821}" id="{394B5D27-25B7-4130-82BC-89207747A4ED}">
    <text>A 85e skálára vonatkozik</text>
  </threadedComment>
  <threadedComment ref="I20" dT="2022-12-12T04:16:55.00" personId="{857B674B-437D-4482-B62B-1D36EC400821}" id="{F02BB5AC-FA6F-4C4C-B838-8C8FF08374A5}">
    <text>Az 55e skálára vonatkozik</text>
  </threadedComment>
  <threadedComment ref="J20" dT="2022-12-12T04:17:28.93" personId="{857B674B-437D-4482-B62B-1D36EC400821}" id="{F01038F6-7C6F-44B0-8175-3F7C53C54912}">
    <text>A 85e skálára vonatkozik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mailto:magyarkukoricaklub@me.com" TargetMode="External"/><Relationship Id="rId1" Type="http://schemas.openxmlformats.org/officeDocument/2006/relationships/hyperlink" Target="mailto:magyarkukoricaklub@me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2BB9-61A3-4E76-9179-A63EC15ED261}">
  <sheetPr>
    <tabColor rgb="FFFF0000"/>
  </sheetPr>
  <dimension ref="A1:B12"/>
  <sheetViews>
    <sheetView topLeftCell="A3" zoomScale="177" zoomScaleNormal="177" workbookViewId="0">
      <selection activeCell="B8" sqref="B8"/>
    </sheetView>
  </sheetViews>
  <sheetFormatPr defaultRowHeight="14.4" x14ac:dyDescent="0.3"/>
  <cols>
    <col min="2" max="2" width="64.109375" customWidth="1"/>
  </cols>
  <sheetData>
    <row r="1" spans="1:2" x14ac:dyDescent="0.3">
      <c r="A1" t="s">
        <v>17</v>
      </c>
    </row>
    <row r="3" spans="1:2" x14ac:dyDescent="0.3">
      <c r="A3" s="14" t="s">
        <v>2</v>
      </c>
      <c r="B3" t="s">
        <v>112</v>
      </c>
    </row>
    <row r="4" spans="1:2" x14ac:dyDescent="0.3">
      <c r="A4" s="14" t="s">
        <v>1</v>
      </c>
      <c r="B4" t="s">
        <v>113</v>
      </c>
    </row>
    <row r="5" spans="1:2" x14ac:dyDescent="0.3">
      <c r="A5" s="14" t="s">
        <v>3</v>
      </c>
      <c r="B5" t="s">
        <v>114</v>
      </c>
    </row>
    <row r="6" spans="1:2" x14ac:dyDescent="0.3">
      <c r="A6" s="14" t="s">
        <v>15</v>
      </c>
      <c r="B6" t="s">
        <v>36</v>
      </c>
    </row>
    <row r="7" spans="1:2" ht="28.8" x14ac:dyDescent="0.3">
      <c r="A7" s="14" t="s">
        <v>35</v>
      </c>
      <c r="B7" s="11" t="s">
        <v>115</v>
      </c>
    </row>
    <row r="8" spans="1:2" x14ac:dyDescent="0.3">
      <c r="A8" s="14"/>
    </row>
    <row r="9" spans="1:2" x14ac:dyDescent="0.3">
      <c r="A9" s="10"/>
    </row>
    <row r="10" spans="1:2" x14ac:dyDescent="0.3">
      <c r="A10" s="10"/>
    </row>
    <row r="11" spans="1:2" x14ac:dyDescent="0.3">
      <c r="A11" s="10"/>
    </row>
    <row r="12" spans="1:2" x14ac:dyDescent="0.3">
      <c r="A12" s="10" t="s">
        <v>16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FA33-53D7-46E5-9D07-85A7D3D24B69}">
  <sheetPr>
    <tabColor rgb="FF00B050"/>
  </sheetPr>
  <dimension ref="A1:L30"/>
  <sheetViews>
    <sheetView showGridLines="0" tabSelected="1" zoomScale="129" zoomScaleNormal="129" workbookViewId="0">
      <pane xSplit="11" ySplit="23" topLeftCell="L24" activePane="bottomRight" state="frozen"/>
      <selection pane="topRight" activeCell="L1" sqref="L1"/>
      <selection pane="bottomLeft" activeCell="A24" sqref="A24"/>
      <selection pane="bottomRight" activeCell="I16" sqref="I16"/>
    </sheetView>
  </sheetViews>
  <sheetFormatPr defaultColWidth="8.88671875" defaultRowHeight="14.4" x14ac:dyDescent="0.3"/>
  <cols>
    <col min="1" max="1" width="16.44140625" customWidth="1"/>
    <col min="2" max="2" width="9.77734375" customWidth="1"/>
    <col min="3" max="3" width="9.88671875" customWidth="1"/>
    <col min="4" max="4" width="30.33203125" style="6" hidden="1" customWidth="1"/>
    <col min="5" max="5" width="26.21875" style="6" customWidth="1"/>
    <col min="6" max="6" width="14" style="6" customWidth="1"/>
    <col min="7" max="7" width="20.109375" style="6" customWidth="1"/>
    <col min="8" max="8" width="8.88671875" style="6"/>
    <col min="9" max="9" width="11.77734375" style="6" customWidth="1"/>
    <col min="10" max="10" width="8.88671875" style="6"/>
    <col min="11" max="11" width="15.5546875" style="6" customWidth="1"/>
    <col min="12" max="12" width="0.21875" style="6" customWidth="1"/>
    <col min="13" max="16384" width="8.88671875" style="6"/>
  </cols>
  <sheetData>
    <row r="1" spans="1:12" customFormat="1" ht="70.2" x14ac:dyDescent="0.3">
      <c r="A1" s="44" t="s">
        <v>61</v>
      </c>
      <c r="B1" s="2" t="s">
        <v>105</v>
      </c>
      <c r="C1" s="2" t="s">
        <v>104</v>
      </c>
      <c r="D1" s="3"/>
      <c r="E1" s="4" t="s">
        <v>0</v>
      </c>
      <c r="F1" s="2" t="s">
        <v>37</v>
      </c>
      <c r="G1" s="34" t="s">
        <v>38</v>
      </c>
      <c r="H1" s="35" t="s">
        <v>54</v>
      </c>
      <c r="I1" s="66"/>
      <c r="J1" s="67"/>
      <c r="K1" s="68"/>
      <c r="L1" s="67"/>
    </row>
    <row r="2" spans="1:12" s="25" customFormat="1" ht="18" x14ac:dyDescent="0.3">
      <c r="A2" s="45" t="s">
        <v>98</v>
      </c>
      <c r="B2" s="21">
        <f>VLOOKUP($G$2,Munka1!$A$2:$C$42,2,0)</f>
        <v>6.191867973072779</v>
      </c>
      <c r="C2" s="21">
        <f>VLOOKUP(G2,Munka1!$A$2:$C$42,3,0)</f>
        <v>5.7724476650563608</v>
      </c>
      <c r="D2" s="22">
        <f>(C2-B2)/5</f>
        <v>-8.3884061603283655E-2</v>
      </c>
      <c r="E2" s="33" t="str">
        <f>IF(F2&lt;-1000,"erősen csökkenő",IF(F2&lt;-500,"csökkenő",IF(F2&lt;-300,"kissé csökkenőˇ",IF(F2&lt;0,"stabil",IF(F2&lt;300,"kissé emelkedő",IF(F2&lt;500,"emelkedő",IF(F2&lt;1000,"erősen emelkedő","nagyon erősen emelkedő")))))))</f>
        <v>stabil</v>
      </c>
      <c r="F2" s="23">
        <f>(C2-B2)/3*1000</f>
        <v>-139.80676933880608</v>
      </c>
      <c r="G2" s="24" t="s">
        <v>50</v>
      </c>
      <c r="H2" s="26">
        <v>1</v>
      </c>
      <c r="I2" s="67"/>
      <c r="J2" s="67"/>
      <c r="K2" s="67"/>
      <c r="L2" s="67"/>
    </row>
    <row r="3" spans="1:12" ht="36.6" hidden="1" x14ac:dyDescent="0.45">
      <c r="A3" s="46"/>
      <c r="B3" s="36">
        <f>VLOOKUP($G$2,Munka1!$A$2:$C$15,2,0)</f>
        <v>6.191867973072779</v>
      </c>
      <c r="C3" s="37"/>
      <c r="D3" s="1"/>
      <c r="E3" s="9"/>
      <c r="F3" s="5"/>
      <c r="H3" s="51"/>
      <c r="L3" s="6" t="s">
        <v>119</v>
      </c>
    </row>
    <row r="4" spans="1:12" ht="23.4" hidden="1" x14ac:dyDescent="0.45">
      <c r="A4" s="46"/>
      <c r="B4" s="36">
        <f>VLOOKUP($G$2,Munka1!$A$2:$C$15,2,0)</f>
        <v>6.191867973072779</v>
      </c>
      <c r="C4" s="38" t="s">
        <v>14</v>
      </c>
      <c r="D4" s="5" t="s">
        <v>8</v>
      </c>
      <c r="E4" s="5"/>
      <c r="F4" s="5"/>
      <c r="H4" s="51"/>
    </row>
    <row r="5" spans="1:12" ht="23.4" hidden="1" x14ac:dyDescent="0.45">
      <c r="A5" s="46"/>
      <c r="B5" s="36">
        <f>VLOOKUP($G$2,Munka1!$A$2:$C$15,2,0)</f>
        <v>6.191867973072779</v>
      </c>
      <c r="C5" s="38">
        <v>0.749</v>
      </c>
      <c r="D5" s="5" t="s">
        <v>7</v>
      </c>
      <c r="E5" s="7"/>
      <c r="F5" s="5">
        <v>9.25</v>
      </c>
      <c r="G5" s="6">
        <v>10</v>
      </c>
      <c r="H5" s="52">
        <f>(G5-F5)/5</f>
        <v>0.15</v>
      </c>
    </row>
    <row r="6" spans="1:12" ht="23.4" hidden="1" x14ac:dyDescent="0.45">
      <c r="A6" s="46"/>
      <c r="B6" s="36">
        <f>VLOOKUP($G$2,Munka1!$A$2:$C$15,2,0)</f>
        <v>6.191867973072779</v>
      </c>
      <c r="C6" s="38">
        <v>0.49</v>
      </c>
      <c r="D6" s="5" t="s">
        <v>6</v>
      </c>
      <c r="E6" s="7"/>
      <c r="F6" s="5"/>
      <c r="H6" s="51"/>
    </row>
    <row r="7" spans="1:12" ht="23.4" hidden="1" x14ac:dyDescent="0.45">
      <c r="A7" s="46"/>
      <c r="B7" s="36">
        <f>VLOOKUP($G$2,Munka1!$A$2:$C$15,2,0)</f>
        <v>6.191867973072779</v>
      </c>
      <c r="C7" s="38">
        <v>0.249</v>
      </c>
      <c r="D7" s="5" t="s">
        <v>5</v>
      </c>
      <c r="E7" s="7"/>
      <c r="F7" s="5"/>
      <c r="H7" s="51"/>
    </row>
    <row r="8" spans="1:12" ht="23.4" hidden="1" x14ac:dyDescent="0.45">
      <c r="A8" s="46"/>
      <c r="B8" s="36">
        <f>VLOOKUP($G$2,Munka1!$A$2:$C$15,2,0)</f>
        <v>6.191867973072779</v>
      </c>
      <c r="C8" s="38">
        <v>0</v>
      </c>
      <c r="D8" s="5" t="s">
        <v>4</v>
      </c>
      <c r="E8" s="7"/>
      <c r="F8" s="5"/>
      <c r="H8" s="51"/>
    </row>
    <row r="9" spans="1:12" ht="23.4" hidden="1" x14ac:dyDescent="0.45">
      <c r="A9" s="46"/>
      <c r="B9" s="36">
        <f>VLOOKUP($G$2,Munka1!$A$2:$C$15,2,0)</f>
        <v>6.191867973072779</v>
      </c>
      <c r="C9" s="39">
        <v>-0.249</v>
      </c>
      <c r="D9" s="5" t="s">
        <v>9</v>
      </c>
      <c r="E9" s="5"/>
      <c r="F9" s="5"/>
      <c r="H9" s="51"/>
    </row>
    <row r="10" spans="1:12" ht="23.4" hidden="1" x14ac:dyDescent="0.45">
      <c r="A10" s="46"/>
      <c r="B10" s="36">
        <f>VLOOKUP($G$2,Munka1!$A$2:$C$15,2,0)</f>
        <v>6.191867973072779</v>
      </c>
      <c r="C10" s="39">
        <v>-0.49</v>
      </c>
      <c r="D10" s="5" t="s">
        <v>10</v>
      </c>
      <c r="E10" s="5"/>
      <c r="F10" s="5"/>
      <c r="H10" s="51"/>
    </row>
    <row r="11" spans="1:12" ht="23.4" hidden="1" x14ac:dyDescent="0.45">
      <c r="A11" s="46"/>
      <c r="B11" s="36">
        <f>VLOOKUP($G$2,Munka1!$A$2:$C$15,2,0)</f>
        <v>6.191867973072779</v>
      </c>
      <c r="C11" s="39">
        <v>-0.749</v>
      </c>
      <c r="D11" s="5" t="s">
        <v>11</v>
      </c>
      <c r="E11" s="5"/>
      <c r="F11" s="5"/>
      <c r="H11" s="51"/>
    </row>
    <row r="12" spans="1:12" ht="23.4" hidden="1" customHeight="1" x14ac:dyDescent="0.45">
      <c r="A12" s="46"/>
      <c r="B12" s="36">
        <f>VLOOKUP($G$2,Munka1!$A$2:$C$15,2,0)</f>
        <v>6.191867973072779</v>
      </c>
      <c r="C12" s="39" t="s">
        <v>13</v>
      </c>
      <c r="D12" s="5" t="s">
        <v>12</v>
      </c>
      <c r="H12" s="51"/>
    </row>
    <row r="13" spans="1:12" ht="18" hidden="1" x14ac:dyDescent="0.3">
      <c r="A13" s="46"/>
      <c r="B13" s="36">
        <f>VLOOKUP($G$2,Munka1!$A$2:$C$15,2,0)</f>
        <v>6.191867973072779</v>
      </c>
      <c r="H13" s="51"/>
    </row>
    <row r="14" spans="1:12" ht="18" x14ac:dyDescent="0.35">
      <c r="A14" s="45" t="s">
        <v>98</v>
      </c>
      <c r="B14" s="21">
        <f>VLOOKUP($G$14,Munka1!$A$2:$C$42,2,0)</f>
        <v>6.5187198067632854</v>
      </c>
      <c r="C14" s="69">
        <f>VLOOKUP($G$14,Munka1!$A$2:$C$42,3,0)</f>
        <v>5.0821361979828801</v>
      </c>
      <c r="D14" s="22">
        <f>(C14-B14)/5</f>
        <v>-0.28731672175608108</v>
      </c>
      <c r="E14" s="33" t="str">
        <f>IF(F14&lt;-1000,"erősen csökkenő",IF(F14&lt;-500,"csökkenő",IF(F14&lt;-300,"kissé csökkenő",IF(F14&lt;0,"stabil",IF(F14&lt;300,"kissé emelkedő",IF(F14&lt;500,"emelkedő",IF(F14&lt;1000,"erősen emelkedő","nagyon erősen emelkedő")))))))</f>
        <v>kissé csökkenő</v>
      </c>
      <c r="F14" s="23">
        <f>(C14-B14)/3*1000</f>
        <v>-478.86120292680181</v>
      </c>
      <c r="G14" s="50" t="s">
        <v>87</v>
      </c>
      <c r="H14" s="53">
        <v>2</v>
      </c>
      <c r="I14" s="58" t="s">
        <v>98</v>
      </c>
      <c r="J14" s="59"/>
      <c r="K14" s="58"/>
    </row>
    <row r="15" spans="1:12" ht="18" x14ac:dyDescent="0.35">
      <c r="A15" s="47" t="s">
        <v>62</v>
      </c>
      <c r="B15" s="64" t="str">
        <f>VLOOKUP($G$2,Munka1!$A$2:$F$42,4,0)</f>
        <v>Korai</v>
      </c>
      <c r="C15" s="64"/>
      <c r="H15" s="12"/>
      <c r="I15" s="65" t="str">
        <f>VLOOKUP($G$14,Munka1!$A$2:$F$42,4,0)</f>
        <v>közép</v>
      </c>
      <c r="J15" s="59"/>
      <c r="K15" s="61" t="s">
        <v>62</v>
      </c>
    </row>
    <row r="16" spans="1:12" ht="18" x14ac:dyDescent="0.3">
      <c r="A16" s="47" t="s">
        <v>58</v>
      </c>
      <c r="B16" s="48">
        <f>VLOOKUP($G$2,Munka1!$A$2:$F$42,5,0)</f>
        <v>15.05</v>
      </c>
      <c r="C16" s="48">
        <f>VLOOKUP($G$2,Munka1!$A$2:$F$42,6,0)</f>
        <v>14.824999999999999</v>
      </c>
      <c r="H16"/>
      <c r="I16" s="60">
        <f>VLOOKUP($G$14,Munka1!$A$2:$F$42,5,0)</f>
        <v>15.149999999999999</v>
      </c>
      <c r="J16" s="60">
        <f>VLOOKUP($G$14,Munka1!$A$2:$F$42,6,0)</f>
        <v>14.875</v>
      </c>
      <c r="K16" s="61" t="s">
        <v>58</v>
      </c>
    </row>
    <row r="17" spans="1:11" ht="18" x14ac:dyDescent="0.3">
      <c r="A17" s="47" t="s">
        <v>93</v>
      </c>
      <c r="B17" s="49">
        <f>VLOOKUP($G$2,Munka1!$A$2:$K$80,7,0)</f>
        <v>62.5</v>
      </c>
      <c r="C17" s="49">
        <f>VLOOKUP($G$2,Munka1!$A$2:$K$80,8,0)</f>
        <v>63</v>
      </c>
      <c r="H17"/>
      <c r="I17" s="62">
        <f>VLOOKUP($G$14,Munka1!$A$2:$K$80,7,0)</f>
        <v>64.25</v>
      </c>
      <c r="J17" s="62">
        <f>VLOOKUP($G$14,Munka1!$A$2:$K$80,8,0)</f>
        <v>65.25</v>
      </c>
      <c r="K17" s="61" t="s">
        <v>93</v>
      </c>
    </row>
    <row r="18" spans="1:11" ht="18" x14ac:dyDescent="0.3">
      <c r="A18" s="47" t="s">
        <v>59</v>
      </c>
      <c r="B18" s="48">
        <f>VLOOKUP($G$2,Munka1!$A$2:$K$80,11,0)</f>
        <v>0</v>
      </c>
      <c r="C18" s="48">
        <f>VLOOKUP($G$2,Munka1!$A$2:$L$80,12,0)</f>
        <v>0</v>
      </c>
      <c r="H18"/>
      <c r="I18" s="60">
        <f>VLOOKUP($G$14,Munka1!$A$2:$K$80,11,0)</f>
        <v>0</v>
      </c>
      <c r="J18" s="60">
        <f>VLOOKUP($G$14,Munka1!$A$2:$L$80,12,0)</f>
        <v>0</v>
      </c>
      <c r="K18" s="61" t="s">
        <v>59</v>
      </c>
    </row>
    <row r="19" spans="1:11" ht="18" x14ac:dyDescent="0.3">
      <c r="A19" s="47" t="s">
        <v>60</v>
      </c>
      <c r="B19" s="48">
        <f>VLOOKUP($G$2,Munka1!$A$2:$K$80,9,0)</f>
        <v>2.0722329012029683</v>
      </c>
      <c r="C19" s="48">
        <f>VLOOKUP($G$2,Munka1!$A$2:$K$80,10,0)</f>
        <v>1.8837603028779499</v>
      </c>
      <c r="H19"/>
      <c r="I19" s="60">
        <f>VLOOKUP($G$14,Munka1!$A$2:$K$80,9,0)</f>
        <v>2.760789885511902</v>
      </c>
      <c r="J19" s="60">
        <f>VLOOKUP($G$14,Munka1!$A$2:$K$80,10,0)</f>
        <v>2.2804040865403383</v>
      </c>
      <c r="K19" s="61" t="s">
        <v>60</v>
      </c>
    </row>
    <row r="20" spans="1:11" ht="27.6" x14ac:dyDescent="0.3">
      <c r="A20" s="55" t="s">
        <v>116</v>
      </c>
      <c r="B20" s="54" t="str">
        <f>IF(B2&lt;6,"Lent",IF(B2&lt;7,"Középen",IF(B2&lt;9,"Fent")))</f>
        <v>Középen</v>
      </c>
      <c r="C20" s="54" t="str">
        <f>IF(C2&lt;6,"Lent",IF(C2&lt;7,"Középen",IF(C2&lt;9,"Fent")))</f>
        <v>Lent</v>
      </c>
      <c r="H20"/>
      <c r="I20" s="56" t="str">
        <f>IF($C$14&lt;6,"Lent",IF($C$14&lt;7,"Középen",IF($C$14&lt;9,"Fent")))</f>
        <v>Lent</v>
      </c>
      <c r="J20" s="56" t="str">
        <f>IF($B$14&lt;6,"Lent",IF($B$14&lt;7,"Középen",IF($B$14&lt;9,"Fent")))</f>
        <v>Középen</v>
      </c>
      <c r="K20" s="57" t="s">
        <v>117</v>
      </c>
    </row>
    <row r="21" spans="1:11" x14ac:dyDescent="0.3">
      <c r="A21" s="63" t="s">
        <v>118</v>
      </c>
      <c r="B21" s="63"/>
      <c r="C21" s="63"/>
      <c r="H21"/>
      <c r="I21" s="63" t="s">
        <v>118</v>
      </c>
      <c r="J21" s="63"/>
      <c r="K21" s="63"/>
    </row>
    <row r="22" spans="1:11" x14ac:dyDescent="0.3">
      <c r="H22"/>
    </row>
    <row r="23" spans="1:11" x14ac:dyDescent="0.3">
      <c r="H23"/>
    </row>
    <row r="24" spans="1:11" x14ac:dyDescent="0.3">
      <c r="H24"/>
    </row>
    <row r="25" spans="1:11" x14ac:dyDescent="0.3">
      <c r="H25"/>
    </row>
    <row r="26" spans="1:11" x14ac:dyDescent="0.3">
      <c r="H26"/>
    </row>
    <row r="27" spans="1:11" x14ac:dyDescent="0.3">
      <c r="H27"/>
    </row>
    <row r="28" spans="1:11" x14ac:dyDescent="0.3">
      <c r="H28"/>
    </row>
    <row r="29" spans="1:11" x14ac:dyDescent="0.3">
      <c r="H29"/>
    </row>
    <row r="30" spans="1:11" x14ac:dyDescent="0.3">
      <c r="H30"/>
    </row>
  </sheetData>
  <sheetProtection algorithmName="SHA-512" hashValue="RSnlwtZTrtpZPPjiSqRS/ueNm7Oag+uSTUf/E7pkJ7oRkR7pKgRTWCd8Q3DGUTmd+aIcxds7JlkKEHa5VkBXqQ==" saltValue="W7ihMRJ5I0SwjYO28wTbWw==" spinCount="100000" sheet="1" objects="1" scenarios="1"/>
  <sortState xmlns:xlrd2="http://schemas.microsoft.com/office/spreadsheetml/2017/richdata2" ref="B5:C7">
    <sortCondition descending="1" ref="B5:B7"/>
  </sortState>
  <mergeCells count="2">
    <mergeCell ref="A21:C21"/>
    <mergeCell ref="I21:K21"/>
  </mergeCells>
  <phoneticPr fontId="4" type="noConversion"/>
  <conditionalFormatting sqref="D1:E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:C2 C3 B3:B13 B14:C1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E1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C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:J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operator="lessThanOrEqual" allowBlank="1" showInputMessage="1" showErrorMessage="1" sqref="C2:C4 C14" xr:uid="{C3F4C2A5-99C8-4A77-B129-E3B3D85782F3}">
      <formula1>20</formula1>
    </dataValidation>
  </dataValidations>
  <hyperlinks>
    <hyperlink ref="A21:C21" r:id="rId1" display="Küldd el nekünk is a véleményedet!" xr:uid="{7641CEC3-4B65-461E-BD5A-34348F68D28D}"/>
    <hyperlink ref="I21:K21" r:id="rId2" display="Küldd el nekünk is a véleményedet!" xr:uid="{2DB02B8B-A8C1-4DFA-9F14-5063EAFC4810}"/>
  </hyperlink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6BD8FD-4135-4EAE-9FC3-FF1DE743441D}">
          <x14:formula1>
            <xm:f>Munka1!$A$2:$A$42</xm:f>
          </x14:formula1>
          <xm:sqref>G2 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0D4C-2063-4CA9-AF97-C22FE54B6614}">
  <dimension ref="A1:C9"/>
  <sheetViews>
    <sheetView workbookViewId="0">
      <selection sqref="A1:C9"/>
    </sheetView>
  </sheetViews>
  <sheetFormatPr defaultRowHeight="14.4" x14ac:dyDescent="0.3"/>
  <cols>
    <col min="3" max="3" width="31.77734375" bestFit="1" customWidth="1"/>
  </cols>
  <sheetData>
    <row r="1" spans="1:3" ht="23.4" x14ac:dyDescent="0.3">
      <c r="A1" s="7">
        <v>5</v>
      </c>
      <c r="B1" s="7">
        <v>0</v>
      </c>
      <c r="C1" s="7" t="s">
        <v>4</v>
      </c>
    </row>
    <row r="2" spans="1:3" ht="23.4" x14ac:dyDescent="0.3">
      <c r="A2" s="7">
        <v>4</v>
      </c>
      <c r="B2" s="7">
        <v>0.249</v>
      </c>
      <c r="C2" s="7" t="s">
        <v>5</v>
      </c>
    </row>
    <row r="3" spans="1:3" ht="23.4" x14ac:dyDescent="0.3">
      <c r="A3" s="7">
        <v>3</v>
      </c>
      <c r="B3" s="7">
        <v>0.49</v>
      </c>
      <c r="C3" s="7" t="s">
        <v>6</v>
      </c>
    </row>
    <row r="4" spans="1:3" ht="23.4" x14ac:dyDescent="0.3">
      <c r="A4" s="7">
        <v>2</v>
      </c>
      <c r="B4" s="7">
        <v>0.749</v>
      </c>
      <c r="C4" s="7" t="s">
        <v>7</v>
      </c>
    </row>
    <row r="5" spans="1:3" ht="23.4" x14ac:dyDescent="0.45">
      <c r="A5" s="7">
        <v>1</v>
      </c>
      <c r="B5" s="7" t="s">
        <v>14</v>
      </c>
      <c r="C5" s="5" t="s">
        <v>8</v>
      </c>
    </row>
    <row r="6" spans="1:3" ht="23.4" x14ac:dyDescent="0.45">
      <c r="A6" s="7">
        <v>6</v>
      </c>
      <c r="B6" s="8">
        <v>-0.249</v>
      </c>
      <c r="C6" s="5" t="s">
        <v>9</v>
      </c>
    </row>
    <row r="7" spans="1:3" ht="23.4" x14ac:dyDescent="0.45">
      <c r="A7" s="7">
        <v>7</v>
      </c>
      <c r="B7" s="8">
        <v>-0.49</v>
      </c>
      <c r="C7" s="5" t="s">
        <v>10</v>
      </c>
    </row>
    <row r="8" spans="1:3" ht="23.4" x14ac:dyDescent="0.45">
      <c r="A8" s="7">
        <v>8</v>
      </c>
      <c r="B8" s="8">
        <v>-0.749</v>
      </c>
      <c r="C8" s="5" t="s">
        <v>11</v>
      </c>
    </row>
    <row r="9" spans="1:3" ht="23.4" x14ac:dyDescent="0.45">
      <c r="A9" s="7">
        <v>9</v>
      </c>
      <c r="B9" s="8" t="s">
        <v>13</v>
      </c>
      <c r="C9" s="6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4A0C-F1AB-4ED8-9708-EF1E59AEC4FF}">
  <dimension ref="A1:AH65"/>
  <sheetViews>
    <sheetView zoomScale="126" workbookViewId="0">
      <selection activeCell="M23" sqref="M23"/>
    </sheetView>
  </sheetViews>
  <sheetFormatPr defaultRowHeight="14.4" x14ac:dyDescent="0.3"/>
  <sheetData>
    <row r="1" spans="1:34" ht="46.8" x14ac:dyDescent="0.3">
      <c r="A1" s="15"/>
      <c r="B1" s="17" t="s">
        <v>70</v>
      </c>
      <c r="C1" s="17" t="s">
        <v>71</v>
      </c>
      <c r="D1" s="20" t="s">
        <v>56</v>
      </c>
      <c r="E1" s="20" t="s">
        <v>63</v>
      </c>
      <c r="F1" s="20" t="s">
        <v>64</v>
      </c>
      <c r="G1" s="20" t="s">
        <v>102</v>
      </c>
      <c r="H1" s="20" t="s">
        <v>103</v>
      </c>
      <c r="I1" s="20" t="s">
        <v>99</v>
      </c>
      <c r="J1" s="20" t="s">
        <v>100</v>
      </c>
      <c r="K1" s="20" t="s">
        <v>101</v>
      </c>
      <c r="L1" s="20"/>
      <c r="M1" s="20" t="s">
        <v>69</v>
      </c>
      <c r="N1" s="20" t="s">
        <v>57</v>
      </c>
      <c r="O1" s="19"/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  <c r="X1">
        <v>9</v>
      </c>
      <c r="Y1">
        <v>10</v>
      </c>
    </row>
    <row r="2" spans="1:34" ht="40.200000000000003" x14ac:dyDescent="0.3">
      <c r="A2" s="16" t="s">
        <v>40</v>
      </c>
      <c r="B2" s="42">
        <v>7.2137956606492075</v>
      </c>
      <c r="C2" s="42">
        <v>6.3969221967963392</v>
      </c>
      <c r="D2" t="s">
        <v>55</v>
      </c>
      <c r="E2" s="32">
        <v>15</v>
      </c>
      <c r="F2" s="32">
        <v>15</v>
      </c>
      <c r="G2" s="27">
        <v>62.75</v>
      </c>
      <c r="H2" s="27">
        <v>64.25</v>
      </c>
      <c r="I2" s="32">
        <v>2.0365348224937265</v>
      </c>
      <c r="J2" s="32">
        <v>1.3382490041528943</v>
      </c>
      <c r="K2">
        <v>0</v>
      </c>
      <c r="L2">
        <v>0</v>
      </c>
      <c r="M2" s="40"/>
      <c r="N2" s="40" t="s">
        <v>96</v>
      </c>
      <c r="O2" s="40" t="s">
        <v>97</v>
      </c>
      <c r="P2" t="s">
        <v>65</v>
      </c>
      <c r="Q2" s="15" t="s">
        <v>65</v>
      </c>
      <c r="R2" s="41" t="s">
        <v>96</v>
      </c>
      <c r="S2" s="41" t="s">
        <v>97</v>
      </c>
      <c r="W2" s="15"/>
      <c r="X2" s="30" t="s">
        <v>67</v>
      </c>
      <c r="Y2" s="30" t="s">
        <v>68</v>
      </c>
      <c r="AD2">
        <v>45</v>
      </c>
    </row>
    <row r="3" spans="1:34" x14ac:dyDescent="0.3">
      <c r="A3" s="16" t="s">
        <v>42</v>
      </c>
      <c r="B3" s="42">
        <v>7.2226920925502167</v>
      </c>
      <c r="C3" s="42">
        <v>6.3622784981778118</v>
      </c>
      <c r="D3" t="s">
        <v>55</v>
      </c>
      <c r="E3" s="32">
        <v>14.65</v>
      </c>
      <c r="F3" s="32">
        <v>14.850000000000001</v>
      </c>
      <c r="G3" s="27">
        <v>62.75</v>
      </c>
      <c r="H3" s="27">
        <v>64.75</v>
      </c>
      <c r="I3" s="32">
        <v>2.6680526680526677</v>
      </c>
      <c r="J3" s="32">
        <v>4.1530536888546603</v>
      </c>
      <c r="K3">
        <v>0</v>
      </c>
      <c r="L3">
        <v>0</v>
      </c>
      <c r="M3" s="40" t="s">
        <v>40</v>
      </c>
      <c r="N3" s="40">
        <v>7.2137956606492075</v>
      </c>
      <c r="O3" s="40">
        <v>6.3969221967963392</v>
      </c>
      <c r="P3" t="s">
        <v>49</v>
      </c>
      <c r="Q3" s="16" t="s">
        <v>49</v>
      </c>
      <c r="R3" s="18">
        <v>15.1</v>
      </c>
      <c r="S3" s="18">
        <v>15.1</v>
      </c>
      <c r="T3" s="29">
        <v>62</v>
      </c>
      <c r="U3" s="29">
        <f>VLOOKUP(S3,$S$3:$X$18,6,0)</f>
        <v>0.23639117986368</v>
      </c>
      <c r="V3" s="29">
        <v>0</v>
      </c>
      <c r="W3" s="16" t="s">
        <v>41</v>
      </c>
      <c r="X3" s="31">
        <v>0.23639117986368</v>
      </c>
      <c r="Y3" s="18">
        <v>0.27173913043478259</v>
      </c>
      <c r="Z3" s="16" t="s">
        <v>41</v>
      </c>
      <c r="AA3" s="18">
        <v>1.3160173160173161</v>
      </c>
      <c r="AB3" s="18">
        <v>1.3141197258513599</v>
      </c>
      <c r="AC3" s="16" t="s">
        <v>76</v>
      </c>
      <c r="AD3" s="18">
        <v>2.4166772406209027</v>
      </c>
      <c r="AE3" s="18">
        <v>1.7778840787690346</v>
      </c>
      <c r="AF3" s="16" t="s">
        <v>49</v>
      </c>
      <c r="AG3" s="18">
        <v>61.5</v>
      </c>
      <c r="AH3" s="18">
        <v>61.5</v>
      </c>
    </row>
    <row r="4" spans="1:34" x14ac:dyDescent="0.3">
      <c r="A4" s="16" t="s">
        <v>43</v>
      </c>
      <c r="B4" s="42">
        <v>6.683786749482401</v>
      </c>
      <c r="C4" s="42">
        <v>6.4810661799426095</v>
      </c>
      <c r="D4" t="s">
        <v>55</v>
      </c>
      <c r="E4" s="32">
        <v>16.350000000000001</v>
      </c>
      <c r="F4" s="32">
        <v>16.425000000000001</v>
      </c>
      <c r="G4" s="27">
        <v>63</v>
      </c>
      <c r="H4" s="27">
        <v>64</v>
      </c>
      <c r="I4" s="32">
        <v>2.3468468468468471</v>
      </c>
      <c r="J4" s="32">
        <v>2.5093035619351411</v>
      </c>
      <c r="K4">
        <v>0</v>
      </c>
      <c r="L4">
        <v>0</v>
      </c>
      <c r="M4" s="40" t="s">
        <v>42</v>
      </c>
      <c r="N4" s="40">
        <v>7.2226920925502167</v>
      </c>
      <c r="O4" s="40">
        <v>6.3622784981778118</v>
      </c>
      <c r="P4" t="s">
        <v>50</v>
      </c>
      <c r="Q4" s="16" t="s">
        <v>50</v>
      </c>
      <c r="R4" s="18">
        <v>15.05</v>
      </c>
      <c r="S4" s="18">
        <v>14.824999999999999</v>
      </c>
      <c r="T4" s="29">
        <v>62.85</v>
      </c>
      <c r="U4" s="29">
        <f t="shared" ref="U4:U19" si="0">VLOOKUP(S4,$S$3:$X$18,6,0)</f>
        <v>0.22497652710083868</v>
      </c>
      <c r="V4" s="29">
        <v>0</v>
      </c>
      <c r="W4" s="16" t="s">
        <v>46</v>
      </c>
      <c r="X4" s="31">
        <v>0.22497652710083868</v>
      </c>
      <c r="Y4" s="18">
        <v>0.53763440860215062</v>
      </c>
      <c r="Z4" s="16" t="s">
        <v>46</v>
      </c>
      <c r="AA4" s="18">
        <v>2.4575705568268496</v>
      </c>
      <c r="AB4" s="18">
        <v>1.620846833110984</v>
      </c>
      <c r="AC4" s="16" t="s">
        <v>78</v>
      </c>
      <c r="AD4" s="18">
        <v>2.7283331631157717</v>
      </c>
      <c r="AE4" s="18">
        <v>1.7742800008246233</v>
      </c>
      <c r="AF4" s="16" t="s">
        <v>50</v>
      </c>
      <c r="AG4" s="18">
        <v>62.5</v>
      </c>
      <c r="AH4" s="18">
        <v>63</v>
      </c>
    </row>
    <row r="5" spans="1:34" x14ac:dyDescent="0.3">
      <c r="A5" s="16" t="s">
        <v>41</v>
      </c>
      <c r="B5" s="42">
        <v>6.5879328756674287</v>
      </c>
      <c r="C5" s="42">
        <v>6.4457411645054652</v>
      </c>
      <c r="D5" t="s">
        <v>55</v>
      </c>
      <c r="E5" s="32">
        <v>15.025</v>
      </c>
      <c r="F5" s="32">
        <v>14.925000000000001</v>
      </c>
      <c r="G5" s="27">
        <v>62</v>
      </c>
      <c r="H5" s="27">
        <v>63</v>
      </c>
      <c r="I5" s="32">
        <v>1.3160173160173161</v>
      </c>
      <c r="J5" s="32">
        <v>1.3141197258513599</v>
      </c>
      <c r="K5">
        <v>0</v>
      </c>
      <c r="L5">
        <v>0</v>
      </c>
      <c r="M5" s="40" t="s">
        <v>43</v>
      </c>
      <c r="N5" s="40">
        <v>6.683786749482401</v>
      </c>
      <c r="O5" s="40">
        <v>6.4810661799426095</v>
      </c>
      <c r="P5" t="s">
        <v>48</v>
      </c>
      <c r="Q5" s="16" t="s">
        <v>48</v>
      </c>
      <c r="R5" s="18">
        <v>15.074999999999999</v>
      </c>
      <c r="S5" s="18">
        <v>14.875</v>
      </c>
      <c r="T5" s="29">
        <v>63</v>
      </c>
      <c r="U5" s="29">
        <f t="shared" si="0"/>
        <v>0.29917110133895125</v>
      </c>
      <c r="V5" s="29">
        <v>0</v>
      </c>
      <c r="W5" s="16" t="s">
        <v>43</v>
      </c>
      <c r="X5" s="31">
        <v>0.29917110133895125</v>
      </c>
      <c r="Y5" s="18">
        <v>0</v>
      </c>
      <c r="Z5" s="16" t="s">
        <v>43</v>
      </c>
      <c r="AA5" s="18">
        <v>2.3468468468468471</v>
      </c>
      <c r="AB5" s="18">
        <v>2.5093035619351411</v>
      </c>
      <c r="AC5" s="16" t="s">
        <v>79</v>
      </c>
      <c r="AD5" s="18">
        <v>2.9537153545805315</v>
      </c>
      <c r="AE5" s="18">
        <v>2.1691177904060992</v>
      </c>
      <c r="AF5" s="16" t="s">
        <v>48</v>
      </c>
      <c r="AG5" s="18">
        <v>62.25</v>
      </c>
      <c r="AH5" s="18">
        <v>63.5</v>
      </c>
    </row>
    <row r="6" spans="1:34" x14ac:dyDescent="0.3">
      <c r="A6" s="16" t="s">
        <v>39</v>
      </c>
      <c r="B6" s="42">
        <v>6.5380646664971618</v>
      </c>
      <c r="C6" s="42">
        <v>6.3211725569963555</v>
      </c>
      <c r="D6" t="s">
        <v>55</v>
      </c>
      <c r="E6" s="32">
        <v>15.275</v>
      </c>
      <c r="F6" s="32">
        <v>15.250000000000002</v>
      </c>
      <c r="G6" s="27">
        <v>62.5</v>
      </c>
      <c r="H6" s="27">
        <v>63.25</v>
      </c>
      <c r="I6" s="32">
        <v>2.058968058968059</v>
      </c>
      <c r="J6" s="32">
        <v>1.4480997688544859</v>
      </c>
      <c r="K6">
        <v>0</v>
      </c>
      <c r="L6">
        <v>0</v>
      </c>
      <c r="M6" s="40" t="s">
        <v>41</v>
      </c>
      <c r="N6" s="40">
        <v>6.5879328756674287</v>
      </c>
      <c r="O6" s="40">
        <v>6.4457411645054652</v>
      </c>
      <c r="P6" t="s">
        <v>46</v>
      </c>
      <c r="Q6" s="16" t="s">
        <v>46</v>
      </c>
      <c r="R6" s="18">
        <v>15.200000000000001</v>
      </c>
      <c r="S6" s="18">
        <v>15.2</v>
      </c>
      <c r="T6" s="29">
        <v>64.8</v>
      </c>
      <c r="U6" s="29">
        <f t="shared" si="0"/>
        <v>0.29268246716133911</v>
      </c>
      <c r="V6" s="29">
        <v>0</v>
      </c>
      <c r="W6" s="16" t="s">
        <v>48</v>
      </c>
      <c r="X6" s="31">
        <v>0.29268246716133911</v>
      </c>
      <c r="Y6" s="18">
        <v>0</v>
      </c>
      <c r="Z6" s="16" t="s">
        <v>48</v>
      </c>
      <c r="AA6" s="18">
        <v>2.3992172211350296</v>
      </c>
      <c r="AB6" s="18">
        <v>1.3562131980273573</v>
      </c>
      <c r="AC6" s="16" t="s">
        <v>83</v>
      </c>
      <c r="AD6" s="18">
        <v>4.1674705768859734</v>
      </c>
      <c r="AE6" s="18">
        <v>2.0455296831443617</v>
      </c>
      <c r="AF6" s="16" t="s">
        <v>46</v>
      </c>
      <c r="AG6" s="18">
        <v>64.25</v>
      </c>
      <c r="AH6" s="18">
        <v>65.25</v>
      </c>
    </row>
    <row r="7" spans="1:34" x14ac:dyDescent="0.3">
      <c r="A7" s="16" t="s">
        <v>47</v>
      </c>
      <c r="B7" s="42">
        <v>6.4328623970740679</v>
      </c>
      <c r="C7" s="42">
        <v>6.4070771610371162</v>
      </c>
      <c r="D7" t="s">
        <v>55</v>
      </c>
      <c r="E7" s="32">
        <v>15.174999999999999</v>
      </c>
      <c r="F7" s="32">
        <v>15.15</v>
      </c>
      <c r="G7" s="27">
        <v>62.25</v>
      </c>
      <c r="H7" s="27">
        <v>64.25</v>
      </c>
      <c r="I7" s="32">
        <v>2.6062753036437245</v>
      </c>
      <c r="J7" s="32">
        <v>2.0632090517889923</v>
      </c>
      <c r="K7">
        <v>0</v>
      </c>
      <c r="L7">
        <v>0</v>
      </c>
      <c r="M7" s="40" t="s">
        <v>39</v>
      </c>
      <c r="N7" s="40">
        <v>6.5380646664971618</v>
      </c>
      <c r="O7" s="40">
        <v>6.3211725569963555</v>
      </c>
      <c r="P7" t="s">
        <v>44</v>
      </c>
      <c r="Q7" s="16" t="s">
        <v>44</v>
      </c>
      <c r="R7" s="18">
        <v>14.824999999999999</v>
      </c>
      <c r="S7" s="18">
        <v>14.824999999999999</v>
      </c>
      <c r="T7" s="29">
        <v>63.35</v>
      </c>
      <c r="U7" s="29">
        <f t="shared" si="0"/>
        <v>0.22497652710083868</v>
      </c>
      <c r="V7" s="29">
        <v>0</v>
      </c>
      <c r="W7" s="16" t="s">
        <v>45</v>
      </c>
      <c r="X7" s="31">
        <v>0.22111394104918622</v>
      </c>
      <c r="Y7" s="18">
        <v>0.82151300236406621</v>
      </c>
      <c r="Z7" s="16" t="s">
        <v>45</v>
      </c>
      <c r="AA7" s="18">
        <v>2.065588987852562</v>
      </c>
      <c r="AB7" s="18">
        <v>1.6566982945180593</v>
      </c>
      <c r="AC7" s="16" t="s">
        <v>88</v>
      </c>
      <c r="AD7" s="18">
        <v>2.7334770292516772</v>
      </c>
      <c r="AE7" s="18">
        <v>1.7750299162345433</v>
      </c>
      <c r="AF7" s="16" t="s">
        <v>44</v>
      </c>
      <c r="AG7" s="18">
        <v>63.5</v>
      </c>
      <c r="AH7" s="18">
        <v>64</v>
      </c>
    </row>
    <row r="8" spans="1:34" x14ac:dyDescent="0.3">
      <c r="A8" s="16" t="s">
        <v>46</v>
      </c>
      <c r="B8" s="42">
        <v>6.4157102296804807</v>
      </c>
      <c r="C8" s="42">
        <v>6.1776273413001102</v>
      </c>
      <c r="D8" t="s">
        <v>55</v>
      </c>
      <c r="E8" s="32">
        <v>15.200000000000001</v>
      </c>
      <c r="F8" s="32">
        <v>15.2</v>
      </c>
      <c r="G8" s="27">
        <v>64.25</v>
      </c>
      <c r="H8" s="27">
        <v>65.25</v>
      </c>
      <c r="I8" s="32">
        <v>2.4575705568268496</v>
      </c>
      <c r="J8" s="32">
        <v>1.620846833110984</v>
      </c>
      <c r="K8">
        <v>0</v>
      </c>
      <c r="L8">
        <v>0</v>
      </c>
      <c r="M8" s="40" t="s">
        <v>47</v>
      </c>
      <c r="N8" s="40">
        <v>6.4328623970740679</v>
      </c>
      <c r="O8" s="40">
        <v>6.4070771610371162</v>
      </c>
      <c r="P8" t="s">
        <v>45</v>
      </c>
      <c r="Q8" s="16" t="s">
        <v>45</v>
      </c>
      <c r="R8" s="18">
        <v>15.350000000000001</v>
      </c>
      <c r="S8" s="18">
        <v>15.274999999999999</v>
      </c>
      <c r="T8" s="29">
        <v>64.5</v>
      </c>
      <c r="U8" s="29">
        <f t="shared" si="0"/>
        <v>0.39463869008967162</v>
      </c>
      <c r="V8" s="29">
        <v>0</v>
      </c>
      <c r="W8" s="16" t="s">
        <v>52</v>
      </c>
      <c r="X8" s="31">
        <v>0.39463869008967162</v>
      </c>
      <c r="Y8" s="18">
        <v>0.5494505494505495</v>
      </c>
      <c r="Z8" s="16" t="s">
        <v>52</v>
      </c>
      <c r="AA8" s="18">
        <v>2.7093423111770036</v>
      </c>
      <c r="AB8" s="18">
        <v>2.807706986618324</v>
      </c>
      <c r="AC8" s="16" t="s">
        <v>74</v>
      </c>
      <c r="AD8" s="18">
        <v>2.0092460881934562</v>
      </c>
      <c r="AE8" s="18">
        <v>1.3508167808840179</v>
      </c>
      <c r="AF8" s="16" t="s">
        <v>45</v>
      </c>
      <c r="AG8" s="18">
        <v>62.5</v>
      </c>
      <c r="AH8" s="18">
        <v>65.25</v>
      </c>
    </row>
    <row r="9" spans="1:34" x14ac:dyDescent="0.3">
      <c r="A9" s="16" t="s">
        <v>44</v>
      </c>
      <c r="B9" s="42">
        <v>6.4838253241800148</v>
      </c>
      <c r="C9" s="42">
        <v>5.9672679888126101</v>
      </c>
      <c r="D9" t="s">
        <v>55</v>
      </c>
      <c r="E9" s="32">
        <v>14.824999999999999</v>
      </c>
      <c r="F9" s="32">
        <v>14.824999999999999</v>
      </c>
      <c r="G9" s="27">
        <v>63.5</v>
      </c>
      <c r="H9" s="27">
        <v>64</v>
      </c>
      <c r="I9" s="32">
        <v>3.7548262548262552</v>
      </c>
      <c r="J9" s="32">
        <v>2.4792439893276095</v>
      </c>
      <c r="K9">
        <v>0</v>
      </c>
      <c r="L9">
        <v>0</v>
      </c>
      <c r="M9" s="40" t="s">
        <v>46</v>
      </c>
      <c r="N9" s="40">
        <v>6.4157102296804807</v>
      </c>
      <c r="O9" s="40">
        <v>6.1776273413001102</v>
      </c>
      <c r="P9" t="s">
        <v>51</v>
      </c>
      <c r="Q9" s="16" t="s">
        <v>51</v>
      </c>
      <c r="R9" s="18">
        <v>15.25</v>
      </c>
      <c r="S9" s="18">
        <v>14.950000000000001</v>
      </c>
      <c r="T9" s="29">
        <v>64.95</v>
      </c>
      <c r="U9" s="29">
        <f t="shared" si="0"/>
        <v>1.1619980006799016</v>
      </c>
      <c r="V9" s="29">
        <v>0</v>
      </c>
      <c r="W9" s="16" t="s">
        <v>40</v>
      </c>
      <c r="X9" s="31">
        <v>1.1619980006799016</v>
      </c>
      <c r="Y9" s="18">
        <v>0</v>
      </c>
      <c r="Z9" s="16" t="s">
        <v>40</v>
      </c>
      <c r="AA9" s="18">
        <v>2.0365348224937265</v>
      </c>
      <c r="AB9" s="18">
        <v>1.3382490041528943</v>
      </c>
      <c r="AC9" s="16" t="s">
        <v>82</v>
      </c>
      <c r="AD9" s="18">
        <v>3.283268531293114</v>
      </c>
      <c r="AE9" s="18">
        <v>2.3088816151824636</v>
      </c>
      <c r="AF9" s="16" t="s">
        <v>51</v>
      </c>
      <c r="AG9" s="18">
        <v>63</v>
      </c>
      <c r="AH9" s="18">
        <v>66.5</v>
      </c>
    </row>
    <row r="10" spans="1:34" x14ac:dyDescent="0.3">
      <c r="A10" s="16" t="s">
        <v>48</v>
      </c>
      <c r="B10" s="42">
        <v>6.4216475972540055</v>
      </c>
      <c r="C10" s="42">
        <v>5.9961242478176118</v>
      </c>
      <c r="D10" t="s">
        <v>55</v>
      </c>
      <c r="E10" s="32">
        <v>15.074999999999999</v>
      </c>
      <c r="F10" s="32">
        <v>14.875</v>
      </c>
      <c r="G10" s="27">
        <v>62.25</v>
      </c>
      <c r="H10" s="27">
        <v>63.5</v>
      </c>
      <c r="I10" s="32">
        <v>2.3992172211350296</v>
      </c>
      <c r="J10" s="32">
        <v>1.3562131980273573</v>
      </c>
      <c r="K10">
        <v>0</v>
      </c>
      <c r="L10">
        <v>0</v>
      </c>
      <c r="M10" s="40" t="s">
        <v>44</v>
      </c>
      <c r="N10" s="40">
        <v>6.4838253241800148</v>
      </c>
      <c r="O10" s="40">
        <v>5.9672679888126101</v>
      </c>
      <c r="P10" t="s">
        <v>52</v>
      </c>
      <c r="Q10" s="16" t="s">
        <v>52</v>
      </c>
      <c r="R10" s="18">
        <v>14.675000000000001</v>
      </c>
      <c r="S10" s="18">
        <v>14.725000000000001</v>
      </c>
      <c r="T10" s="29">
        <v>66.3</v>
      </c>
      <c r="U10" s="29">
        <f t="shared" si="0"/>
        <v>0.40923832847170105</v>
      </c>
      <c r="V10" s="29">
        <v>0</v>
      </c>
      <c r="W10" s="16" t="s">
        <v>50</v>
      </c>
      <c r="X10" s="31">
        <v>0.40923832847170105</v>
      </c>
      <c r="Y10" s="18">
        <v>0.29411764705882354</v>
      </c>
      <c r="Z10" s="16" t="s">
        <v>50</v>
      </c>
      <c r="AA10" s="18">
        <v>2.0722329012029683</v>
      </c>
      <c r="AB10" s="18">
        <v>1.8837603028779499</v>
      </c>
      <c r="AC10" s="16" t="s">
        <v>75</v>
      </c>
      <c r="AD10" s="18">
        <v>3.1180027332323865</v>
      </c>
      <c r="AE10" s="18">
        <v>1.5519755668060753</v>
      </c>
      <c r="AF10" s="16" t="s">
        <v>52</v>
      </c>
      <c r="AG10" s="18">
        <v>65.75</v>
      </c>
      <c r="AH10" s="18">
        <v>65.75</v>
      </c>
    </row>
    <row r="11" spans="1:34" x14ac:dyDescent="0.3">
      <c r="A11" s="16" t="s">
        <v>49</v>
      </c>
      <c r="B11" s="42">
        <v>5.989224003663935</v>
      </c>
      <c r="C11" s="42">
        <v>6.1598214206549446</v>
      </c>
      <c r="D11" t="s">
        <v>55</v>
      </c>
      <c r="E11" s="32">
        <v>15.1</v>
      </c>
      <c r="F11" s="32">
        <v>15.1</v>
      </c>
      <c r="G11" s="27">
        <v>61.5</v>
      </c>
      <c r="H11" s="27">
        <v>61.5</v>
      </c>
      <c r="I11" s="32">
        <v>3.2775557775557775</v>
      </c>
      <c r="J11" s="32">
        <v>3.1537996292373696</v>
      </c>
      <c r="K11">
        <v>0</v>
      </c>
      <c r="L11">
        <v>0</v>
      </c>
      <c r="M11" s="40" t="s">
        <v>48</v>
      </c>
      <c r="N11" s="40">
        <v>6.4216475972540055</v>
      </c>
      <c r="O11" s="40">
        <v>5.9961242478176118</v>
      </c>
      <c r="P11" t="s">
        <v>40</v>
      </c>
      <c r="Q11" s="16" t="s">
        <v>40</v>
      </c>
      <c r="R11" s="18">
        <v>15</v>
      </c>
      <c r="S11" s="18">
        <v>15</v>
      </c>
      <c r="T11" s="29">
        <v>63.4</v>
      </c>
      <c r="U11" s="29">
        <f t="shared" si="0"/>
        <v>0.63541933247739757</v>
      </c>
      <c r="V11" s="29">
        <v>0</v>
      </c>
      <c r="W11" s="16" t="s">
        <v>51</v>
      </c>
      <c r="X11" s="31">
        <v>0.63541933247739757</v>
      </c>
      <c r="Y11" s="18">
        <v>1.005253586583148</v>
      </c>
      <c r="Z11" s="16" t="s">
        <v>51</v>
      </c>
      <c r="AA11" s="18">
        <v>3.686813186813187</v>
      </c>
      <c r="AB11" s="18">
        <v>2.6509158057073892</v>
      </c>
      <c r="AC11" s="16" t="s">
        <v>91</v>
      </c>
      <c r="AD11" s="18">
        <v>2.6813709537213501</v>
      </c>
      <c r="AE11" s="18">
        <v>2.0296291507574691</v>
      </c>
      <c r="AF11" s="16" t="s">
        <v>40</v>
      </c>
      <c r="AG11" s="18">
        <v>62.75</v>
      </c>
      <c r="AH11" s="18">
        <v>64.25</v>
      </c>
    </row>
    <row r="12" spans="1:34" x14ac:dyDescent="0.3">
      <c r="A12" s="16" t="s">
        <v>50</v>
      </c>
      <c r="B12" s="42">
        <v>6.191867973072779</v>
      </c>
      <c r="C12" s="42">
        <v>5.7724476650563608</v>
      </c>
      <c r="D12" t="s">
        <v>55</v>
      </c>
      <c r="E12" s="32">
        <v>15.05</v>
      </c>
      <c r="F12" s="32">
        <v>14.824999999999999</v>
      </c>
      <c r="G12" s="27">
        <v>62.5</v>
      </c>
      <c r="H12" s="27">
        <v>63</v>
      </c>
      <c r="I12" s="32">
        <v>2.0722329012029683</v>
      </c>
      <c r="J12" s="32">
        <v>1.8837603028779499</v>
      </c>
      <c r="K12">
        <v>0</v>
      </c>
      <c r="L12">
        <v>0</v>
      </c>
      <c r="M12" s="40" t="s">
        <v>49</v>
      </c>
      <c r="N12" s="40">
        <v>5.989224003663935</v>
      </c>
      <c r="O12" s="40">
        <v>6.1598214206549446</v>
      </c>
      <c r="P12" t="s">
        <v>42</v>
      </c>
      <c r="Q12" s="16" t="s">
        <v>42</v>
      </c>
      <c r="R12" s="18">
        <v>14.65</v>
      </c>
      <c r="S12" s="18">
        <v>14.850000000000001</v>
      </c>
      <c r="T12" s="29">
        <v>64.05</v>
      </c>
      <c r="U12" s="29">
        <f t="shared" si="0"/>
        <v>0.42100492011784413</v>
      </c>
      <c r="V12" s="29">
        <v>0</v>
      </c>
      <c r="W12" s="16" t="s">
        <v>39</v>
      </c>
      <c r="X12" s="31">
        <v>0.42100492011784413</v>
      </c>
      <c r="Y12" s="18">
        <v>0.82499073044123106</v>
      </c>
      <c r="Z12" s="16" t="s">
        <v>39</v>
      </c>
      <c r="AA12" s="18">
        <v>2.058968058968059</v>
      </c>
      <c r="AB12" s="18">
        <v>1.4480997688544859</v>
      </c>
      <c r="AC12" s="16" t="s">
        <v>86</v>
      </c>
      <c r="AD12" s="18">
        <v>3.0231249634638244</v>
      </c>
      <c r="AE12" s="18">
        <v>2.2147534967749221</v>
      </c>
      <c r="AF12" s="16" t="s">
        <v>42</v>
      </c>
      <c r="AG12" s="18">
        <v>62.75</v>
      </c>
      <c r="AH12" s="18">
        <v>64.75</v>
      </c>
    </row>
    <row r="13" spans="1:34" x14ac:dyDescent="0.3">
      <c r="A13" s="16" t="s">
        <v>45</v>
      </c>
      <c r="B13" s="42">
        <v>6.1817198218977394</v>
      </c>
      <c r="C13" s="42">
        <v>5.6419360508759819</v>
      </c>
      <c r="D13" t="s">
        <v>55</v>
      </c>
      <c r="E13" s="32">
        <v>15.350000000000001</v>
      </c>
      <c r="F13" s="32">
        <v>15.274999999999999</v>
      </c>
      <c r="G13" s="27">
        <v>62.5</v>
      </c>
      <c r="H13" s="27">
        <v>65.25</v>
      </c>
      <c r="I13" s="32">
        <v>2.065588987852562</v>
      </c>
      <c r="J13" s="32">
        <v>1.6566982945180593</v>
      </c>
      <c r="K13">
        <v>0</v>
      </c>
      <c r="L13">
        <v>0</v>
      </c>
      <c r="M13" s="40" t="s">
        <v>50</v>
      </c>
      <c r="N13" s="40">
        <v>6.191867973072779</v>
      </c>
      <c r="O13" s="40">
        <v>5.7724476650563608</v>
      </c>
      <c r="P13" t="s">
        <v>53</v>
      </c>
      <c r="Q13" s="16" t="s">
        <v>53</v>
      </c>
      <c r="R13" s="18">
        <v>15.025</v>
      </c>
      <c r="S13" s="18">
        <v>14.95</v>
      </c>
      <c r="T13" s="29">
        <v>64.900000000000006</v>
      </c>
      <c r="U13" s="29">
        <f t="shared" si="0"/>
        <v>1.2374094288180864</v>
      </c>
      <c r="V13" s="29">
        <v>0.30120481927710846</v>
      </c>
      <c r="W13" s="16" t="s">
        <v>42</v>
      </c>
      <c r="X13" s="31">
        <v>1.2374094288180864</v>
      </c>
      <c r="Y13" s="18">
        <v>0.25773195876288657</v>
      </c>
      <c r="Z13" s="16" t="s">
        <v>42</v>
      </c>
      <c r="AA13" s="18">
        <v>2.6680526680526677</v>
      </c>
      <c r="AB13" s="18">
        <v>4.1530536888546603</v>
      </c>
      <c r="AC13" s="16" t="s">
        <v>80</v>
      </c>
      <c r="AD13" s="18">
        <v>2.5641321657563978</v>
      </c>
      <c r="AE13" s="18">
        <v>2.404143475572047</v>
      </c>
      <c r="AF13" s="16" t="s">
        <v>53</v>
      </c>
      <c r="AG13" s="18">
        <v>63.25</v>
      </c>
      <c r="AH13" s="18">
        <v>66.25</v>
      </c>
    </row>
    <row r="14" spans="1:34" x14ac:dyDescent="0.3">
      <c r="A14" s="16" t="s">
        <v>51</v>
      </c>
      <c r="B14" s="42">
        <v>6.0595152131536567</v>
      </c>
      <c r="C14" s="42">
        <v>5.365260615306382</v>
      </c>
      <c r="D14" t="s">
        <v>55</v>
      </c>
      <c r="E14" s="32">
        <v>15.25</v>
      </c>
      <c r="F14" s="32">
        <v>14.950000000000001</v>
      </c>
      <c r="G14" s="27">
        <v>63</v>
      </c>
      <c r="H14" s="27">
        <v>66.5</v>
      </c>
      <c r="I14" s="32">
        <v>3.686813186813187</v>
      </c>
      <c r="J14" s="32">
        <v>2.6509158057073892</v>
      </c>
      <c r="K14">
        <v>0</v>
      </c>
      <c r="L14">
        <v>0</v>
      </c>
      <c r="M14" s="40" t="s">
        <v>45</v>
      </c>
      <c r="N14" s="40">
        <v>6.1817198218977394</v>
      </c>
      <c r="O14" s="40">
        <v>5.6419360508759819</v>
      </c>
      <c r="P14" t="s">
        <v>41</v>
      </c>
      <c r="Q14" s="16" t="s">
        <v>41</v>
      </c>
      <c r="R14" s="18">
        <v>15.025</v>
      </c>
      <c r="S14" s="18">
        <v>14.925000000000001</v>
      </c>
      <c r="T14" s="29">
        <v>62.5</v>
      </c>
      <c r="U14" s="29">
        <f t="shared" si="0"/>
        <v>0.58662074817283205</v>
      </c>
      <c r="V14" s="29">
        <v>0.37878787878787878</v>
      </c>
      <c r="W14" s="16" t="s">
        <v>47</v>
      </c>
      <c r="X14" s="31">
        <v>0.58662074817283205</v>
      </c>
      <c r="Y14" s="18">
        <v>0.51546391752577314</v>
      </c>
      <c r="Z14" s="16" t="s">
        <v>47</v>
      </c>
      <c r="AA14" s="18">
        <v>2.6062753036437245</v>
      </c>
      <c r="AB14" s="18">
        <v>2.0632090517889923</v>
      </c>
      <c r="AC14" s="16" t="s">
        <v>84</v>
      </c>
      <c r="AD14" s="18">
        <v>3.3402440305828911</v>
      </c>
      <c r="AE14" s="18">
        <v>2.0458689208689207</v>
      </c>
      <c r="AF14" s="16" t="s">
        <v>41</v>
      </c>
      <c r="AG14" s="18">
        <v>62</v>
      </c>
      <c r="AH14" s="18">
        <v>63</v>
      </c>
    </row>
    <row r="15" spans="1:34" x14ac:dyDescent="0.3">
      <c r="A15" s="16" t="s">
        <v>52</v>
      </c>
      <c r="B15" s="42">
        <v>5.9588168026566199</v>
      </c>
      <c r="C15" s="42">
        <v>4.9537697647720522</v>
      </c>
      <c r="D15" t="s">
        <v>55</v>
      </c>
      <c r="E15" s="32">
        <v>14.675000000000001</v>
      </c>
      <c r="F15" s="32">
        <v>14.725000000000001</v>
      </c>
      <c r="G15" s="27">
        <v>65.75</v>
      </c>
      <c r="H15" s="27">
        <v>65.75</v>
      </c>
      <c r="I15" s="32">
        <v>2.7093423111770036</v>
      </c>
      <c r="J15" s="32">
        <v>2.807706986618324</v>
      </c>
      <c r="K15">
        <v>0</v>
      </c>
      <c r="L15">
        <v>0</v>
      </c>
      <c r="M15" s="40" t="s">
        <v>51</v>
      </c>
      <c r="N15" s="40">
        <v>6.0595152131536567</v>
      </c>
      <c r="O15" s="40">
        <v>5.365260615306382</v>
      </c>
      <c r="P15" t="s">
        <v>47</v>
      </c>
      <c r="Q15" s="16" t="s">
        <v>47</v>
      </c>
      <c r="R15" s="18">
        <v>15.174999999999999</v>
      </c>
      <c r="S15" s="18">
        <v>15.15</v>
      </c>
      <c r="T15" s="29">
        <v>63.85</v>
      </c>
      <c r="U15" s="29">
        <f t="shared" si="0"/>
        <v>1.9517110584247146</v>
      </c>
      <c r="V15" s="29">
        <v>0</v>
      </c>
      <c r="W15" s="16" t="s">
        <v>44</v>
      </c>
      <c r="X15" s="31">
        <v>1.9517110584247146</v>
      </c>
      <c r="Y15" s="18">
        <v>0.52631578947368418</v>
      </c>
      <c r="Z15" s="16" t="s">
        <v>44</v>
      </c>
      <c r="AA15" s="18">
        <v>3.7548262548262552</v>
      </c>
      <c r="AB15" s="18">
        <v>2.4792439893276095</v>
      </c>
      <c r="AC15" s="16" t="s">
        <v>85</v>
      </c>
      <c r="AD15" s="18">
        <v>4.2572838994752829</v>
      </c>
      <c r="AE15" s="18">
        <v>1.8127169693675769</v>
      </c>
      <c r="AF15" s="16" t="s">
        <v>47</v>
      </c>
      <c r="AG15" s="18">
        <v>62.25</v>
      </c>
      <c r="AH15" s="18">
        <v>64.25</v>
      </c>
    </row>
    <row r="16" spans="1:34" x14ac:dyDescent="0.3">
      <c r="A16" t="s">
        <v>53</v>
      </c>
      <c r="B16" s="43">
        <v>5.4692723112128139</v>
      </c>
      <c r="C16" s="43">
        <v>4.249737435375879</v>
      </c>
      <c r="D16" t="s">
        <v>55</v>
      </c>
      <c r="E16" s="32">
        <v>15.025</v>
      </c>
      <c r="F16" s="32">
        <v>14.95</v>
      </c>
      <c r="G16" s="27">
        <v>63.25</v>
      </c>
      <c r="H16" s="27">
        <v>66.25</v>
      </c>
      <c r="I16" s="32">
        <v>6.0087099744633985</v>
      </c>
      <c r="J16" s="32">
        <v>4.1898395834120095</v>
      </c>
      <c r="K16">
        <v>0</v>
      </c>
      <c r="L16">
        <v>0</v>
      </c>
      <c r="M16" s="40" t="s">
        <v>52</v>
      </c>
      <c r="N16" s="40">
        <v>5.9588168026566199</v>
      </c>
      <c r="O16" s="40">
        <v>4.9537697647720522</v>
      </c>
      <c r="P16" t="s">
        <v>43</v>
      </c>
      <c r="Q16" s="16" t="s">
        <v>43</v>
      </c>
      <c r="R16" s="18">
        <v>16.350000000000001</v>
      </c>
      <c r="S16" s="18">
        <v>16.425000000000001</v>
      </c>
      <c r="T16" s="29">
        <v>63.4</v>
      </c>
      <c r="U16" s="29">
        <f t="shared" si="0"/>
        <v>2.8378080440239981</v>
      </c>
      <c r="V16" s="29">
        <v>0</v>
      </c>
      <c r="W16" s="16" t="s">
        <v>53</v>
      </c>
      <c r="X16" s="31">
        <v>2.8378080440239981</v>
      </c>
      <c r="Y16" s="18">
        <v>1.8042880812118662</v>
      </c>
      <c r="Z16" s="16" t="s">
        <v>53</v>
      </c>
      <c r="AA16" s="18">
        <v>6.0087099744633985</v>
      </c>
      <c r="AB16" s="18">
        <v>4.1898395834120095</v>
      </c>
      <c r="AC16" s="16" t="s">
        <v>81</v>
      </c>
      <c r="AD16" s="18">
        <v>3.403787315957163</v>
      </c>
      <c r="AE16" s="18">
        <v>1.8144240019240019</v>
      </c>
      <c r="AF16" s="16" t="s">
        <v>43</v>
      </c>
      <c r="AG16" s="18">
        <v>63</v>
      </c>
      <c r="AH16" s="18">
        <v>64</v>
      </c>
    </row>
    <row r="17" spans="1:34" x14ac:dyDescent="0.3">
      <c r="A17" t="s">
        <v>109</v>
      </c>
      <c r="B17" s="43">
        <v>6.3900489145795012</v>
      </c>
      <c r="C17" s="43">
        <v>5.9132166858285098</v>
      </c>
      <c r="D17" t="s">
        <v>55</v>
      </c>
      <c r="E17" s="32">
        <v>15.135</v>
      </c>
      <c r="F17" s="32">
        <v>15.088333333333335</v>
      </c>
      <c r="G17" s="27">
        <v>62.916666666666664</v>
      </c>
      <c r="H17" s="27">
        <v>64.3</v>
      </c>
      <c r="I17" s="32">
        <v>2.7643034791916912</v>
      </c>
      <c r="J17" s="32">
        <v>2.3083372949516394</v>
      </c>
      <c r="K17">
        <v>0</v>
      </c>
      <c r="L17">
        <v>0</v>
      </c>
      <c r="M17" s="40" t="s">
        <v>53</v>
      </c>
      <c r="N17" s="40">
        <v>5.4692723112128139</v>
      </c>
      <c r="O17" s="40">
        <v>4.249737435375879</v>
      </c>
      <c r="P17" t="s">
        <v>39</v>
      </c>
      <c r="Q17" s="16" t="s">
        <v>39</v>
      </c>
      <c r="R17" s="18">
        <v>15.275</v>
      </c>
      <c r="S17" s="18">
        <v>15.250000000000002</v>
      </c>
      <c r="T17" s="29">
        <v>63.2</v>
      </c>
      <c r="U17" s="29">
        <f t="shared" si="0"/>
        <v>1.20929613170161</v>
      </c>
      <c r="V17" s="29">
        <v>0</v>
      </c>
      <c r="W17" s="16" t="s">
        <v>49</v>
      </c>
      <c r="X17" s="31">
        <v>1.20929613170161</v>
      </c>
      <c r="Y17" s="18">
        <v>0.26315789473684209</v>
      </c>
      <c r="Z17" s="16" t="s">
        <v>49</v>
      </c>
      <c r="AA17" s="18">
        <v>3.2775557775557775</v>
      </c>
      <c r="AB17" s="18">
        <v>3.1537996292373696</v>
      </c>
      <c r="AC17" s="16" t="s">
        <v>73</v>
      </c>
      <c r="AD17" s="18">
        <v>2.0580895540849777</v>
      </c>
      <c r="AE17" s="18">
        <v>1.5627501476942558</v>
      </c>
      <c r="AF17" s="16" t="s">
        <v>39</v>
      </c>
      <c r="AG17" s="18">
        <v>62.5</v>
      </c>
      <c r="AH17" s="18">
        <v>63.25</v>
      </c>
    </row>
    <row r="18" spans="1:34" x14ac:dyDescent="0.3">
      <c r="A18" t="s">
        <v>110</v>
      </c>
      <c r="B18" s="43">
        <v>7.4488460886515799</v>
      </c>
      <c r="C18" s="43">
        <v>6.5163967285363169</v>
      </c>
      <c r="D18" t="s">
        <v>55</v>
      </c>
      <c r="E18" s="32">
        <v>16.350000000000001</v>
      </c>
      <c r="F18" s="32">
        <v>16.425000000000001</v>
      </c>
      <c r="G18" s="27">
        <v>65.75</v>
      </c>
      <c r="H18" s="27">
        <v>66.5</v>
      </c>
      <c r="I18" s="32">
        <v>6.0087099744633985</v>
      </c>
      <c r="J18" s="32">
        <v>4.1898395834120095</v>
      </c>
      <c r="K18">
        <v>0</v>
      </c>
      <c r="L18">
        <v>0</v>
      </c>
      <c r="M18" t="s">
        <v>109</v>
      </c>
      <c r="N18" s="40">
        <v>6.3900489145795012</v>
      </c>
      <c r="O18" s="40">
        <v>5.9132166858285098</v>
      </c>
      <c r="P18" t="s">
        <v>66</v>
      </c>
      <c r="Q18" t="s">
        <v>109</v>
      </c>
      <c r="R18" s="29">
        <v>15.135</v>
      </c>
      <c r="S18" s="29">
        <f t="shared" ref="S18" si="1">AVERAGE(S3:S17)</f>
        <v>15.088333333333335</v>
      </c>
      <c r="T18" s="29">
        <v>63.803333333333327</v>
      </c>
      <c r="U18" s="29">
        <f t="shared" si="0"/>
        <v>0.80796532663278342</v>
      </c>
      <c r="V18" s="29">
        <v>4.5332846537665818E-2</v>
      </c>
      <c r="W18" s="28" t="s">
        <v>66</v>
      </c>
      <c r="X18" s="31">
        <v>0.80796532663278342</v>
      </c>
      <c r="Y18" s="29">
        <v>0.51144377977638689</v>
      </c>
      <c r="Z18" s="28" t="s">
        <v>66</v>
      </c>
      <c r="AA18" s="29">
        <f t="shared" ref="AA18" si="2">AVERAGE(AA3:AA17)</f>
        <v>2.7643034791916912</v>
      </c>
      <c r="AB18" s="29">
        <v>2.3083372949516394</v>
      </c>
      <c r="AC18" s="16" t="s">
        <v>72</v>
      </c>
      <c r="AD18" s="18">
        <v>2.7144592702413313</v>
      </c>
      <c r="AE18" s="18">
        <v>1.8335287078577454</v>
      </c>
      <c r="AF18" s="28" t="s">
        <v>66</v>
      </c>
      <c r="AG18" s="29">
        <v>62.916666666666664</v>
      </c>
      <c r="AH18" s="29">
        <v>64.3</v>
      </c>
    </row>
    <row r="19" spans="1:34" x14ac:dyDescent="0.3">
      <c r="A19" s="28" t="s">
        <v>111</v>
      </c>
      <c r="B19" s="43">
        <v>5.4692723112128139</v>
      </c>
      <c r="C19" s="43">
        <v>4.249737435375879</v>
      </c>
      <c r="D19" t="s">
        <v>55</v>
      </c>
      <c r="E19" s="32">
        <v>14.65</v>
      </c>
      <c r="F19" s="32">
        <v>14.725000000000001</v>
      </c>
      <c r="G19" s="27">
        <v>61.5</v>
      </c>
      <c r="H19" s="27">
        <v>61.5</v>
      </c>
      <c r="I19" s="32">
        <v>1.3160173160173161</v>
      </c>
      <c r="J19" s="32">
        <v>1.3141197258513599</v>
      </c>
      <c r="K19">
        <v>0</v>
      </c>
      <c r="L19">
        <v>0</v>
      </c>
      <c r="M19" t="s">
        <v>110</v>
      </c>
      <c r="N19" s="40">
        <v>7.4488460886515799</v>
      </c>
      <c r="O19" s="40">
        <v>6.5163967285363169</v>
      </c>
      <c r="Q19" t="s">
        <v>110</v>
      </c>
      <c r="R19" s="29">
        <v>16.350000000000001</v>
      </c>
      <c r="S19" s="29">
        <f t="shared" ref="S19" si="3">MAX(S3:S17)</f>
        <v>16.425000000000001</v>
      </c>
      <c r="T19" s="32">
        <f>MAX(T3:T18)</f>
        <v>66.3</v>
      </c>
      <c r="U19" s="29">
        <f t="shared" si="0"/>
        <v>2.8378080440239981</v>
      </c>
      <c r="V19" s="29"/>
      <c r="W19" s="16"/>
      <c r="X19" s="18"/>
      <c r="Y19" s="18"/>
      <c r="Z19" s="28" t="s">
        <v>94</v>
      </c>
      <c r="AA19" s="29">
        <f t="shared" ref="AA19" si="4">MAX(AA3:AA17)</f>
        <v>6.0087099744633985</v>
      </c>
      <c r="AB19" s="29">
        <v>4.1898395834120095</v>
      </c>
      <c r="AC19" s="16" t="s">
        <v>87</v>
      </c>
      <c r="AD19" s="18">
        <v>2.760789885511902</v>
      </c>
      <c r="AE19" s="18">
        <v>2.2804040865403383</v>
      </c>
      <c r="AF19" s="28" t="s">
        <v>94</v>
      </c>
      <c r="AG19" s="29">
        <v>65.75</v>
      </c>
      <c r="AH19" s="29">
        <v>66.5</v>
      </c>
    </row>
    <row r="20" spans="1:34" x14ac:dyDescent="0.3">
      <c r="A20" s="16" t="s">
        <v>72</v>
      </c>
      <c r="B20" s="18">
        <v>8.1645775065683548</v>
      </c>
      <c r="C20" s="18">
        <v>7.501002203576574</v>
      </c>
      <c r="D20" t="s">
        <v>92</v>
      </c>
      <c r="E20" s="32">
        <v>15.5</v>
      </c>
      <c r="F20" s="32">
        <v>15.7</v>
      </c>
      <c r="G20" s="27">
        <v>61</v>
      </c>
      <c r="H20" s="27">
        <v>62.75</v>
      </c>
      <c r="I20" s="32">
        <v>2.7144592702413313</v>
      </c>
      <c r="J20" s="32">
        <v>1.8335287078577454</v>
      </c>
      <c r="K20">
        <v>0</v>
      </c>
      <c r="L20">
        <v>0</v>
      </c>
      <c r="M20" s="28" t="s">
        <v>111</v>
      </c>
      <c r="N20" s="40">
        <v>5.4692723112128139</v>
      </c>
      <c r="O20" s="40">
        <v>4.249737435375879</v>
      </c>
      <c r="P20" s="15" t="s">
        <v>65</v>
      </c>
      <c r="Q20" s="28" t="s">
        <v>111</v>
      </c>
      <c r="R20" s="29">
        <v>14.65</v>
      </c>
      <c r="S20" s="29">
        <f t="shared" ref="S20" si="5">MIN(S3:S17)</f>
        <v>14.725000000000001</v>
      </c>
      <c r="T20" s="32">
        <f>MIN(T3:T18)</f>
        <v>62</v>
      </c>
      <c r="U20" s="29"/>
      <c r="V20" s="29"/>
      <c r="W20" s="16"/>
      <c r="X20" s="18"/>
      <c r="Y20" s="18"/>
      <c r="Z20" s="28" t="s">
        <v>95</v>
      </c>
      <c r="AA20" s="29">
        <f t="shared" ref="AA20" si="6">MIN(AA3:AA17)</f>
        <v>1.3160173160173161</v>
      </c>
      <c r="AB20" s="29">
        <v>1.3141197258513599</v>
      </c>
      <c r="AC20" s="16" t="s">
        <v>90</v>
      </c>
      <c r="AD20" s="18">
        <v>3.7778094996404858</v>
      </c>
      <c r="AE20" s="18">
        <v>2.7038002202475884</v>
      </c>
      <c r="AF20" s="28" t="s">
        <v>95</v>
      </c>
      <c r="AG20" s="29">
        <v>61.5</v>
      </c>
      <c r="AH20" s="29">
        <v>61.5</v>
      </c>
    </row>
    <row r="21" spans="1:34" x14ac:dyDescent="0.3">
      <c r="A21" s="16" t="s">
        <v>73</v>
      </c>
      <c r="B21" s="18">
        <v>7.1004239766081874</v>
      </c>
      <c r="C21" s="18">
        <v>7.0082867192134923</v>
      </c>
      <c r="D21" t="s">
        <v>92</v>
      </c>
      <c r="E21" s="32">
        <v>15.525</v>
      </c>
      <c r="F21" s="32">
        <v>15.3</v>
      </c>
      <c r="G21" s="27">
        <v>63</v>
      </c>
      <c r="H21" s="27">
        <v>64.5</v>
      </c>
      <c r="I21" s="32">
        <v>2.0580895540849777</v>
      </c>
      <c r="J21" s="32">
        <v>1.5627501476942558</v>
      </c>
      <c r="K21">
        <v>0</v>
      </c>
      <c r="L21">
        <v>0.35</v>
      </c>
      <c r="P21" s="16" t="s">
        <v>77</v>
      </c>
      <c r="Q21" s="18">
        <v>22.250000000000004</v>
      </c>
      <c r="R21" s="18">
        <v>17.299999999999997</v>
      </c>
      <c r="S21" s="29">
        <f t="shared" ref="S21:S36" si="7">AVERAGE(N21:R21)</f>
        <v>19.774999999999999</v>
      </c>
      <c r="T21" t="s">
        <v>76</v>
      </c>
      <c r="U21" s="29">
        <v>0.21095164300060479</v>
      </c>
      <c r="V21" s="29" t="s">
        <v>77</v>
      </c>
      <c r="W21" s="16">
        <v>0</v>
      </c>
      <c r="X21" s="18"/>
      <c r="Y21" s="18"/>
      <c r="AC21" s="16" t="s">
        <v>89</v>
      </c>
      <c r="AD21" s="18">
        <v>3.0499800141813829</v>
      </c>
      <c r="AE21" s="18">
        <v>1.813787244016055</v>
      </c>
    </row>
    <row r="22" spans="1:34" x14ac:dyDescent="0.3">
      <c r="A22" s="16" t="s">
        <v>74</v>
      </c>
      <c r="B22" s="18">
        <v>7.3108738028646485</v>
      </c>
      <c r="C22" s="18">
        <v>7.0196923468090509</v>
      </c>
      <c r="D22" t="s">
        <v>92</v>
      </c>
      <c r="E22" s="32">
        <v>15.324999999999999</v>
      </c>
      <c r="F22" s="32">
        <v>15.224999999999998</v>
      </c>
      <c r="G22" s="27">
        <v>62.75</v>
      </c>
      <c r="H22" s="27">
        <v>63.25</v>
      </c>
      <c r="I22" s="32">
        <v>2.0092460881934562</v>
      </c>
      <c r="J22" s="32">
        <v>1.3508167808840179</v>
      </c>
      <c r="K22">
        <v>0</v>
      </c>
      <c r="L22">
        <v>0</v>
      </c>
      <c r="P22" s="16" t="s">
        <v>79</v>
      </c>
      <c r="Q22" s="18">
        <v>25.675000000000001</v>
      </c>
      <c r="R22" s="18">
        <v>19.425000000000001</v>
      </c>
      <c r="S22" s="29">
        <f t="shared" si="7"/>
        <v>22.55</v>
      </c>
      <c r="T22" t="s">
        <v>78</v>
      </c>
      <c r="U22" s="29">
        <v>0.12943408357495045</v>
      </c>
      <c r="V22" s="29" t="s">
        <v>79</v>
      </c>
      <c r="W22" s="16">
        <v>0</v>
      </c>
      <c r="X22" s="18"/>
      <c r="Y22" s="18"/>
      <c r="AC22" s="16" t="s">
        <v>77</v>
      </c>
      <c r="AD22" s="18">
        <v>1.6846846846846848</v>
      </c>
      <c r="AE22" s="18">
        <v>1.3869251090774082</v>
      </c>
    </row>
    <row r="23" spans="1:34" x14ac:dyDescent="0.3">
      <c r="A23" s="16" t="s">
        <v>75</v>
      </c>
      <c r="B23" s="18">
        <v>7.5500360200016949</v>
      </c>
      <c r="C23" s="18">
        <v>6.3144440206797192</v>
      </c>
      <c r="D23" t="s">
        <v>92</v>
      </c>
      <c r="E23" s="32">
        <v>15.6</v>
      </c>
      <c r="F23" s="32">
        <v>16.024999999999999</v>
      </c>
      <c r="G23" s="27">
        <v>66.5</v>
      </c>
      <c r="H23" s="27">
        <v>66.25</v>
      </c>
      <c r="I23" s="32">
        <v>3.1180027332323865</v>
      </c>
      <c r="J23" s="32">
        <v>1.5519755668060753</v>
      </c>
      <c r="K23">
        <v>0</v>
      </c>
      <c r="L23">
        <v>0</v>
      </c>
      <c r="P23" s="16" t="s">
        <v>80</v>
      </c>
      <c r="Q23" s="18">
        <v>26.55</v>
      </c>
      <c r="R23" s="18">
        <v>20.175000000000001</v>
      </c>
      <c r="S23" s="29">
        <f t="shared" si="7"/>
        <v>23.362500000000001</v>
      </c>
      <c r="T23" t="s">
        <v>79</v>
      </c>
      <c r="U23" s="29">
        <v>0.19979887935449012</v>
      </c>
      <c r="V23" s="29" t="s">
        <v>80</v>
      </c>
      <c r="W23" s="28">
        <v>0</v>
      </c>
      <c r="X23" s="29"/>
      <c r="Y23" s="29"/>
      <c r="AC23" s="28" t="s">
        <v>66</v>
      </c>
      <c r="AD23" s="29">
        <v>2.9362973477237744</v>
      </c>
      <c r="AE23" s="29">
        <f t="shared" ref="AE23" si="8">AVERAGE(AE3:AE22)</f>
        <v>1.9328123481474777</v>
      </c>
    </row>
    <row r="24" spans="1:34" x14ac:dyDescent="0.3">
      <c r="A24" s="16" t="s">
        <v>76</v>
      </c>
      <c r="B24" s="18">
        <v>7.6161560301720481</v>
      </c>
      <c r="C24" s="18">
        <v>6.5934252902788355</v>
      </c>
      <c r="D24" t="s">
        <v>92</v>
      </c>
      <c r="E24" s="32">
        <v>15.574999999999999</v>
      </c>
      <c r="F24" s="32">
        <v>15.55</v>
      </c>
      <c r="G24" s="27">
        <v>64.75</v>
      </c>
      <c r="H24" s="27">
        <v>66.5</v>
      </c>
      <c r="I24" s="32">
        <v>2.4166772406209027</v>
      </c>
      <c r="J24" s="32">
        <v>1.7778840787690346</v>
      </c>
      <c r="K24">
        <v>0</v>
      </c>
      <c r="L24">
        <v>0</v>
      </c>
      <c r="P24" s="16" t="s">
        <v>86</v>
      </c>
      <c r="Q24" s="18">
        <v>24.450000000000003</v>
      </c>
      <c r="R24" s="18">
        <v>19.375</v>
      </c>
      <c r="S24" s="29">
        <f t="shared" si="7"/>
        <v>21.912500000000001</v>
      </c>
      <c r="T24" t="s">
        <v>83</v>
      </c>
      <c r="U24" s="32">
        <v>0.18147134230568951</v>
      </c>
      <c r="V24" t="s">
        <v>86</v>
      </c>
      <c r="W24">
        <v>0</v>
      </c>
      <c r="AC24" s="28" t="s">
        <v>94</v>
      </c>
      <c r="AD24" s="29">
        <v>4.2572838994752829</v>
      </c>
      <c r="AE24" s="29">
        <f t="shared" ref="AE24" si="9">MAX(AE3:AE22)</f>
        <v>2.7038002202475884</v>
      </c>
    </row>
    <row r="25" spans="1:34" x14ac:dyDescent="0.3">
      <c r="A25" s="16" t="s">
        <v>77</v>
      </c>
      <c r="B25" s="18">
        <v>7.1578502415458924</v>
      </c>
      <c r="C25" s="18">
        <v>6.2547014577506559</v>
      </c>
      <c r="D25" t="s">
        <v>92</v>
      </c>
      <c r="E25" s="32">
        <v>15.225000000000001</v>
      </c>
      <c r="F25" s="32">
        <v>14.75</v>
      </c>
      <c r="G25" s="27">
        <v>61.5</v>
      </c>
      <c r="H25" s="27">
        <v>63.25</v>
      </c>
      <c r="I25" s="32">
        <v>1.6846846846846848</v>
      </c>
      <c r="J25" s="32">
        <v>1.3869251090774082</v>
      </c>
      <c r="K25">
        <v>0</v>
      </c>
      <c r="L25">
        <v>0</v>
      </c>
      <c r="P25" s="16" t="s">
        <v>82</v>
      </c>
      <c r="Q25" s="18">
        <v>26.175000000000001</v>
      </c>
      <c r="R25" s="18">
        <v>20.024999999999999</v>
      </c>
      <c r="S25" s="29">
        <f t="shared" si="7"/>
        <v>23.1</v>
      </c>
      <c r="T25" t="s">
        <v>88</v>
      </c>
      <c r="U25" s="32">
        <v>0.22949062738250026</v>
      </c>
      <c r="V25" t="s">
        <v>82</v>
      </c>
      <c r="W25">
        <v>0</v>
      </c>
      <c r="AC25" s="28" t="s">
        <v>95</v>
      </c>
      <c r="AD25" s="29">
        <v>1.6846846846846848</v>
      </c>
      <c r="AE25" s="29">
        <f t="shared" ref="AE25" si="10">MIN(AE3:AE22)</f>
        <v>1.3508167808840179</v>
      </c>
    </row>
    <row r="26" spans="1:34" x14ac:dyDescent="0.3">
      <c r="A26" s="16" t="s">
        <v>78</v>
      </c>
      <c r="B26" s="18">
        <v>7.0805576743791843</v>
      </c>
      <c r="C26" s="18">
        <v>6.4628845664886843</v>
      </c>
      <c r="D26" t="s">
        <v>92</v>
      </c>
      <c r="E26" s="32">
        <v>16.125</v>
      </c>
      <c r="F26" s="32">
        <v>18.600000000000001</v>
      </c>
      <c r="G26" s="27">
        <v>66</v>
      </c>
      <c r="H26" s="27">
        <v>66.25</v>
      </c>
      <c r="I26" s="32">
        <v>2.7283331631157717</v>
      </c>
      <c r="J26" s="32">
        <v>1.7742800008246233</v>
      </c>
      <c r="K26">
        <v>0</v>
      </c>
      <c r="L26">
        <v>0</v>
      </c>
      <c r="P26" s="16" t="s">
        <v>76</v>
      </c>
      <c r="Q26" s="18">
        <v>25.950000000000003</v>
      </c>
      <c r="R26" s="18">
        <v>21</v>
      </c>
      <c r="S26" s="29">
        <f t="shared" si="7"/>
        <v>23.475000000000001</v>
      </c>
      <c r="T26" t="s">
        <v>74</v>
      </c>
      <c r="U26" s="32">
        <v>0.47308065043762548</v>
      </c>
      <c r="V26" t="s">
        <v>76</v>
      </c>
      <c r="W26">
        <v>0</v>
      </c>
    </row>
    <row r="27" spans="1:34" x14ac:dyDescent="0.3">
      <c r="A27" s="16" t="s">
        <v>79</v>
      </c>
      <c r="B27" s="18">
        <v>6.8160479701669621</v>
      </c>
      <c r="C27" s="18">
        <v>5.4992456987880329</v>
      </c>
      <c r="D27" t="s">
        <v>92</v>
      </c>
      <c r="E27" s="32">
        <v>15.3</v>
      </c>
      <c r="F27" s="32">
        <v>15.15</v>
      </c>
      <c r="G27" s="27">
        <v>66</v>
      </c>
      <c r="H27" s="27">
        <v>67.666666666666671</v>
      </c>
      <c r="I27" s="32">
        <v>2.9537153545805315</v>
      </c>
      <c r="J27" s="32">
        <v>2.1691177904060992</v>
      </c>
      <c r="K27">
        <v>0</v>
      </c>
      <c r="L27">
        <v>0</v>
      </c>
      <c r="P27" s="16" t="s">
        <v>88</v>
      </c>
      <c r="Q27" s="18">
        <v>23.525000000000002</v>
      </c>
      <c r="R27" s="18">
        <v>17.649999999999999</v>
      </c>
      <c r="S27" s="29">
        <f t="shared" si="7"/>
        <v>20.587499999999999</v>
      </c>
      <c r="T27" t="s">
        <v>82</v>
      </c>
      <c r="U27" s="32">
        <v>0.27012746883527472</v>
      </c>
      <c r="V27" t="s">
        <v>88</v>
      </c>
      <c r="W27">
        <v>0</v>
      </c>
    </row>
    <row r="28" spans="1:34" x14ac:dyDescent="0.3">
      <c r="A28" s="16" t="s">
        <v>80</v>
      </c>
      <c r="B28" s="18">
        <v>6.8000063564708872</v>
      </c>
      <c r="C28" s="18">
        <v>5.5288647342995167</v>
      </c>
      <c r="D28" t="s">
        <v>92</v>
      </c>
      <c r="E28" s="32">
        <v>15.674999999999999</v>
      </c>
      <c r="F28" s="32">
        <v>15.225000000000001</v>
      </c>
      <c r="G28" s="27">
        <v>65.5</v>
      </c>
      <c r="H28" s="27">
        <v>66</v>
      </c>
      <c r="I28" s="32">
        <v>2.5641321657563978</v>
      </c>
      <c r="J28" s="32">
        <v>2.404143475572047</v>
      </c>
      <c r="K28">
        <v>0</v>
      </c>
      <c r="L28">
        <v>0</v>
      </c>
      <c r="P28" s="16" t="s">
        <v>73</v>
      </c>
      <c r="Q28" s="18">
        <v>25.25</v>
      </c>
      <c r="R28" s="18">
        <v>18.100000000000001</v>
      </c>
      <c r="S28" s="29">
        <f t="shared" si="7"/>
        <v>21.675000000000001</v>
      </c>
      <c r="T28" t="s">
        <v>75</v>
      </c>
      <c r="U28" s="32">
        <v>0.23984486629924473</v>
      </c>
      <c r="V28" t="s">
        <v>73</v>
      </c>
      <c r="W28">
        <v>0</v>
      </c>
    </row>
    <row r="29" spans="1:34" x14ac:dyDescent="0.3">
      <c r="A29" s="16" t="s">
        <v>81</v>
      </c>
      <c r="B29" s="18">
        <v>7.4098461734045253</v>
      </c>
      <c r="C29" s="18">
        <v>6.5085091956945504</v>
      </c>
      <c r="D29" t="s">
        <v>92</v>
      </c>
      <c r="E29" s="32">
        <v>15.399999999999999</v>
      </c>
      <c r="F29" s="32">
        <v>15.375</v>
      </c>
      <c r="G29" s="27">
        <v>65.5</v>
      </c>
      <c r="H29" s="27">
        <v>65.25</v>
      </c>
      <c r="I29" s="32">
        <v>3.403787315957163</v>
      </c>
      <c r="J29" s="32">
        <v>1.8144240019240019</v>
      </c>
      <c r="K29">
        <v>0</v>
      </c>
      <c r="L29">
        <v>0</v>
      </c>
      <c r="P29" s="16" t="s">
        <v>74</v>
      </c>
      <c r="Q29" s="18">
        <v>24.25</v>
      </c>
      <c r="R29" s="18">
        <v>18.850000000000001</v>
      </c>
      <c r="S29" s="29">
        <f t="shared" si="7"/>
        <v>21.55</v>
      </c>
      <c r="T29" t="s">
        <v>91</v>
      </c>
      <c r="U29" s="32">
        <v>0.38924252308037643</v>
      </c>
      <c r="V29" t="s">
        <v>74</v>
      </c>
      <c r="W29">
        <v>0</v>
      </c>
    </row>
    <row r="30" spans="1:34" x14ac:dyDescent="0.3">
      <c r="A30" s="16" t="s">
        <v>82</v>
      </c>
      <c r="B30" s="18">
        <v>6.3504258835494518</v>
      </c>
      <c r="C30" s="18">
        <v>6.244073650309347</v>
      </c>
      <c r="D30" t="s">
        <v>92</v>
      </c>
      <c r="E30" s="32">
        <v>15.4</v>
      </c>
      <c r="F30" s="32">
        <v>15.250000000000002</v>
      </c>
      <c r="G30" s="27">
        <v>65.5</v>
      </c>
      <c r="H30" s="27">
        <v>67.75</v>
      </c>
      <c r="I30" s="32">
        <v>3.283268531293114</v>
      </c>
      <c r="J30" s="32">
        <v>2.3088816151824636</v>
      </c>
      <c r="K30">
        <v>0</v>
      </c>
      <c r="L30">
        <v>0</v>
      </c>
      <c r="P30" s="16" t="s">
        <v>72</v>
      </c>
      <c r="Q30" s="18">
        <v>27.6</v>
      </c>
      <c r="R30" s="18">
        <v>20.525000000000002</v>
      </c>
      <c r="S30" s="29">
        <f t="shared" si="7"/>
        <v>24.0625</v>
      </c>
      <c r="T30" t="s">
        <v>86</v>
      </c>
      <c r="U30" s="32">
        <v>0.44408063980890372</v>
      </c>
      <c r="V30" t="s">
        <v>72</v>
      </c>
      <c r="W30">
        <v>0</v>
      </c>
    </row>
    <row r="31" spans="1:34" x14ac:dyDescent="0.3">
      <c r="A31" s="16" t="s">
        <v>83</v>
      </c>
      <c r="B31" s="18">
        <v>6.6915628443088391</v>
      </c>
      <c r="C31" s="18">
        <v>5.7445122468005767</v>
      </c>
      <c r="D31" t="s">
        <v>92</v>
      </c>
      <c r="E31" s="32">
        <v>16.2</v>
      </c>
      <c r="F31" s="32">
        <v>18.524999999999999</v>
      </c>
      <c r="G31" s="27">
        <v>68.5</v>
      </c>
      <c r="H31" s="27">
        <v>67</v>
      </c>
      <c r="I31" s="32">
        <v>4.1674705768859734</v>
      </c>
      <c r="J31" s="32">
        <v>2.0455296831443617</v>
      </c>
      <c r="K31">
        <v>0</v>
      </c>
      <c r="L31">
        <v>0</v>
      </c>
      <c r="P31" s="16" t="s">
        <v>84</v>
      </c>
      <c r="Q31" s="18">
        <v>26.474999999999998</v>
      </c>
      <c r="R31" s="18">
        <v>21.7</v>
      </c>
      <c r="S31" s="29">
        <f t="shared" si="7"/>
        <v>24.087499999999999</v>
      </c>
      <c r="T31" t="s">
        <v>80</v>
      </c>
      <c r="U31" s="32">
        <v>0.31357824894976599</v>
      </c>
      <c r="V31" t="s">
        <v>84</v>
      </c>
      <c r="W31">
        <v>0</v>
      </c>
    </row>
    <row r="32" spans="1:34" x14ac:dyDescent="0.3">
      <c r="A32" s="16" t="s">
        <v>84</v>
      </c>
      <c r="B32" s="18">
        <v>6.6516526824307141</v>
      </c>
      <c r="C32" s="18">
        <v>5.4388592253580814</v>
      </c>
      <c r="D32" t="s">
        <v>92</v>
      </c>
      <c r="E32" s="32">
        <v>15.399999999999999</v>
      </c>
      <c r="F32" s="32">
        <v>16.125</v>
      </c>
      <c r="G32" s="27">
        <v>67</v>
      </c>
      <c r="H32" s="27">
        <v>66.5</v>
      </c>
      <c r="I32" s="32">
        <v>3.3402440305828911</v>
      </c>
      <c r="J32" s="32">
        <v>2.0458689208689207</v>
      </c>
      <c r="K32">
        <v>0</v>
      </c>
      <c r="L32">
        <v>0</v>
      </c>
      <c r="P32" s="16" t="s">
        <v>91</v>
      </c>
      <c r="Q32" s="18">
        <v>23.75</v>
      </c>
      <c r="R32" s="18">
        <v>17.375</v>
      </c>
      <c r="S32" s="29">
        <f t="shared" si="7"/>
        <v>20.5625</v>
      </c>
      <c r="T32" t="s">
        <v>84</v>
      </c>
      <c r="U32" s="32">
        <v>0.56930669570399595</v>
      </c>
      <c r="V32" t="s">
        <v>91</v>
      </c>
      <c r="W32">
        <v>0</v>
      </c>
    </row>
    <row r="33" spans="1:23" x14ac:dyDescent="0.3">
      <c r="A33" s="16" t="s">
        <v>85</v>
      </c>
      <c r="B33" s="18">
        <v>7.3681689126197139</v>
      </c>
      <c r="C33" s="18">
        <v>5.3282354436816686</v>
      </c>
      <c r="D33" t="s">
        <v>92</v>
      </c>
      <c r="E33" s="32">
        <v>18.725000000000001</v>
      </c>
      <c r="F33" s="32">
        <v>21.675000000000001</v>
      </c>
      <c r="G33" s="27">
        <v>69</v>
      </c>
      <c r="H33" s="27">
        <v>68.5</v>
      </c>
      <c r="I33" s="32">
        <v>4.2572838994752829</v>
      </c>
      <c r="J33" s="32">
        <v>1.8127169693675769</v>
      </c>
      <c r="K33">
        <v>0</v>
      </c>
      <c r="L33">
        <v>0</v>
      </c>
      <c r="P33" s="16" t="s">
        <v>89</v>
      </c>
      <c r="Q33" s="18">
        <v>24.6</v>
      </c>
      <c r="R33" s="18">
        <v>17.775000000000002</v>
      </c>
      <c r="S33" s="29">
        <f t="shared" si="7"/>
        <v>21.1875</v>
      </c>
      <c r="T33" t="s">
        <v>85</v>
      </c>
      <c r="U33" s="32">
        <v>0.64053958569312253</v>
      </c>
      <c r="V33" t="s">
        <v>89</v>
      </c>
      <c r="W33">
        <v>0</v>
      </c>
    </row>
    <row r="34" spans="1:23" x14ac:dyDescent="0.3">
      <c r="A34" s="16" t="s">
        <v>86</v>
      </c>
      <c r="B34" s="18">
        <v>6.1861662005254683</v>
      </c>
      <c r="C34" s="18">
        <v>6.5313289261801843</v>
      </c>
      <c r="D34" t="s">
        <v>92</v>
      </c>
      <c r="E34" s="32">
        <v>15.774999999999999</v>
      </c>
      <c r="F34" s="32">
        <v>15.85</v>
      </c>
      <c r="G34" s="27">
        <v>65.25</v>
      </c>
      <c r="H34" s="27">
        <v>65.25</v>
      </c>
      <c r="I34" s="32">
        <v>3.0231249634638244</v>
      </c>
      <c r="J34" s="32">
        <v>2.2147534967749221</v>
      </c>
      <c r="K34">
        <v>0</v>
      </c>
      <c r="L34">
        <v>0</v>
      </c>
      <c r="P34" s="16" t="s">
        <v>81</v>
      </c>
      <c r="Q34" s="18">
        <v>26.274999999999999</v>
      </c>
      <c r="R34" s="18">
        <v>19.725000000000001</v>
      </c>
      <c r="S34" s="29">
        <f t="shared" si="7"/>
        <v>23</v>
      </c>
      <c r="T34" t="s">
        <v>81</v>
      </c>
      <c r="U34" s="32">
        <v>0.400540756744449</v>
      </c>
      <c r="V34" t="s">
        <v>81</v>
      </c>
      <c r="W34">
        <v>0</v>
      </c>
    </row>
    <row r="35" spans="1:23" x14ac:dyDescent="0.3">
      <c r="A35" s="16" t="s">
        <v>87</v>
      </c>
      <c r="B35" s="18">
        <v>6.5187198067632854</v>
      </c>
      <c r="C35" s="18">
        <v>5.0821361979828801</v>
      </c>
      <c r="D35" t="s">
        <v>92</v>
      </c>
      <c r="E35" s="32">
        <v>15.149999999999999</v>
      </c>
      <c r="F35" s="32">
        <v>14.875</v>
      </c>
      <c r="G35" s="27">
        <v>64.25</v>
      </c>
      <c r="H35" s="27">
        <v>65.25</v>
      </c>
      <c r="I35" s="32">
        <v>2.760789885511902</v>
      </c>
      <c r="J35" s="32">
        <v>2.2804040865403383</v>
      </c>
      <c r="K35">
        <v>0</v>
      </c>
      <c r="L35">
        <v>0</v>
      </c>
      <c r="P35" s="16" t="s">
        <v>78</v>
      </c>
      <c r="Q35" s="18">
        <v>26.75</v>
      </c>
      <c r="R35" s="18">
        <v>21.5</v>
      </c>
      <c r="S35" s="29">
        <f t="shared" si="7"/>
        <v>24.125</v>
      </c>
      <c r="T35" t="s">
        <v>73</v>
      </c>
      <c r="U35" s="32">
        <v>0.39281735063782275</v>
      </c>
      <c r="V35" t="s">
        <v>78</v>
      </c>
      <c r="W35">
        <v>3.6549707602339179E-2</v>
      </c>
    </row>
    <row r="36" spans="1:23" x14ac:dyDescent="0.3">
      <c r="A36" s="16" t="s">
        <v>88</v>
      </c>
      <c r="B36" s="18">
        <v>6.1110708534621567</v>
      </c>
      <c r="C36" s="18">
        <v>5.6265319094838544</v>
      </c>
      <c r="D36" t="s">
        <v>92</v>
      </c>
      <c r="E36" s="32">
        <v>15.225</v>
      </c>
      <c r="F36" s="32">
        <v>15.025</v>
      </c>
      <c r="G36" s="27">
        <v>66</v>
      </c>
      <c r="H36" s="27">
        <v>67.75</v>
      </c>
      <c r="I36" s="32">
        <v>2.7334770292516772</v>
      </c>
      <c r="J36" s="32">
        <v>1.7750299162345433</v>
      </c>
      <c r="K36">
        <v>0</v>
      </c>
      <c r="L36">
        <v>0</v>
      </c>
      <c r="P36" s="16" t="s">
        <v>75</v>
      </c>
      <c r="Q36" s="18">
        <v>26.6</v>
      </c>
      <c r="R36" s="18">
        <v>20.9</v>
      </c>
      <c r="S36" s="29">
        <f t="shared" si="7"/>
        <v>23.75</v>
      </c>
      <c r="T36" t="s">
        <v>72</v>
      </c>
      <c r="U36" s="32">
        <v>0.64755788446582607</v>
      </c>
      <c r="V36" t="s">
        <v>75</v>
      </c>
      <c r="W36">
        <v>0</v>
      </c>
    </row>
    <row r="37" spans="1:23" x14ac:dyDescent="0.3">
      <c r="A37" s="16" t="s">
        <v>89</v>
      </c>
      <c r="B37" s="18">
        <v>6.5247944741079751</v>
      </c>
      <c r="C37" s="18">
        <v>5.9406305619120268</v>
      </c>
      <c r="D37" t="s">
        <v>92</v>
      </c>
      <c r="E37" s="32">
        <v>15.150000000000002</v>
      </c>
      <c r="F37" s="32">
        <v>14.924999999999999</v>
      </c>
      <c r="G37" s="27">
        <v>64.75</v>
      </c>
      <c r="H37" s="27">
        <v>65.25</v>
      </c>
      <c r="I37" s="32">
        <v>3.0499800141813829</v>
      </c>
      <c r="J37" s="32">
        <v>1.813787244016055</v>
      </c>
      <c r="K37">
        <v>0</v>
      </c>
      <c r="L37">
        <v>0</v>
      </c>
      <c r="P37" s="16" t="s">
        <v>83</v>
      </c>
      <c r="Q37" s="18">
        <v>27.825000000000003</v>
      </c>
      <c r="R37" s="18">
        <v>24.225000000000001</v>
      </c>
      <c r="S37" s="29">
        <f>AVERAGE(N37:R37)</f>
        <v>26.025000000000002</v>
      </c>
      <c r="T37" t="s">
        <v>87</v>
      </c>
      <c r="U37" s="32">
        <v>0.83684884737898402</v>
      </c>
      <c r="V37" t="s">
        <v>83</v>
      </c>
      <c r="W37">
        <v>0</v>
      </c>
    </row>
    <row r="38" spans="1:23" x14ac:dyDescent="0.3">
      <c r="A38" s="16" t="s">
        <v>90</v>
      </c>
      <c r="B38" s="18">
        <v>6.2128210017798109</v>
      </c>
      <c r="C38" s="18">
        <v>4.6554072379015166</v>
      </c>
      <c r="D38" t="s">
        <v>92</v>
      </c>
      <c r="E38" s="32">
        <v>15.574999999999999</v>
      </c>
      <c r="F38" s="32">
        <v>15.225000000000001</v>
      </c>
      <c r="G38" s="27">
        <v>67</v>
      </c>
      <c r="H38" s="27">
        <v>68.75</v>
      </c>
      <c r="I38" s="32">
        <v>3.7778094996404858</v>
      </c>
      <c r="J38" s="32">
        <v>2.7038002202475884</v>
      </c>
      <c r="K38">
        <v>0</v>
      </c>
      <c r="L38">
        <v>0</v>
      </c>
      <c r="P38" s="16" t="s">
        <v>87</v>
      </c>
      <c r="Q38" s="18">
        <v>22.375</v>
      </c>
      <c r="R38" s="18">
        <v>16.899999999999999</v>
      </c>
      <c r="S38" s="29">
        <f>AVERAGE(N38:R38)</f>
        <v>19.637499999999999</v>
      </c>
      <c r="T38" t="s">
        <v>90</v>
      </c>
      <c r="U38" s="32">
        <v>1.7450925095251275</v>
      </c>
      <c r="V38" t="s">
        <v>87</v>
      </c>
      <c r="W38">
        <v>0</v>
      </c>
    </row>
    <row r="39" spans="1:23" x14ac:dyDescent="0.3">
      <c r="A39" s="16" t="s">
        <v>91</v>
      </c>
      <c r="B39" s="18">
        <v>6.4350326298838878</v>
      </c>
      <c r="C39" s="18">
        <v>5.4415162301889994</v>
      </c>
      <c r="D39" t="s">
        <v>92</v>
      </c>
      <c r="E39" s="32">
        <v>15.074999999999999</v>
      </c>
      <c r="F39" s="32">
        <v>14.875</v>
      </c>
      <c r="G39" s="27">
        <v>65</v>
      </c>
      <c r="H39" s="27">
        <v>64</v>
      </c>
      <c r="I39" s="32">
        <v>2.6813709537213501</v>
      </c>
      <c r="J39" s="32">
        <v>2.0296291507574691</v>
      </c>
      <c r="K39">
        <v>0</v>
      </c>
      <c r="L39">
        <v>0</v>
      </c>
      <c r="P39" s="16" t="s">
        <v>85</v>
      </c>
      <c r="Q39" s="18">
        <v>29.774999999999999</v>
      </c>
      <c r="R39" s="18">
        <v>26.225000000000001</v>
      </c>
      <c r="S39" s="29">
        <f>AVERAGE(N39:R39)</f>
        <v>28</v>
      </c>
      <c r="T39" t="s">
        <v>89</v>
      </c>
      <c r="U39" s="32">
        <v>1.9668835397029032</v>
      </c>
      <c r="V39" t="s">
        <v>85</v>
      </c>
      <c r="W39">
        <v>0</v>
      </c>
    </row>
    <row r="40" spans="1:23" x14ac:dyDescent="0.3">
      <c r="A40" s="28" t="s">
        <v>106</v>
      </c>
      <c r="B40" s="29">
        <v>6.9028395520806836</v>
      </c>
      <c r="C40" s="29">
        <v>6.0362143931689118</v>
      </c>
      <c r="D40" t="s">
        <v>92</v>
      </c>
      <c r="E40" s="32">
        <v>15.64625</v>
      </c>
      <c r="F40" s="32">
        <v>15.962500000000002</v>
      </c>
      <c r="G40" s="27">
        <v>65.237499999999997</v>
      </c>
      <c r="H40" s="27">
        <v>65.88333333333334</v>
      </c>
      <c r="I40" s="32">
        <v>2.9362973477237744</v>
      </c>
      <c r="J40" s="32">
        <v>1.9328123481474777</v>
      </c>
      <c r="K40">
        <v>0</v>
      </c>
      <c r="L40">
        <v>0</v>
      </c>
      <c r="P40" s="16" t="s">
        <v>90</v>
      </c>
      <c r="Q40" s="18">
        <v>26.175000000000001</v>
      </c>
      <c r="R40" s="18">
        <v>20.025000000000002</v>
      </c>
      <c r="S40" s="29">
        <f>AVERAGE(N40:R40)</f>
        <v>23.1</v>
      </c>
      <c r="T40" t="s">
        <v>77</v>
      </c>
      <c r="U40" s="32">
        <v>1.1816297198436694</v>
      </c>
      <c r="V40" t="s">
        <v>90</v>
      </c>
      <c r="W40">
        <v>0</v>
      </c>
    </row>
    <row r="41" spans="1:23" x14ac:dyDescent="0.3">
      <c r="A41" s="28" t="s">
        <v>107</v>
      </c>
      <c r="B41" s="29">
        <v>8.1645775065683548</v>
      </c>
      <c r="C41" s="29">
        <v>7.501002203576574</v>
      </c>
      <c r="D41" t="s">
        <v>92</v>
      </c>
      <c r="E41" s="32">
        <v>18.725000000000001</v>
      </c>
      <c r="F41" s="32">
        <v>21.675000000000001</v>
      </c>
      <c r="G41" s="27">
        <v>69</v>
      </c>
      <c r="H41" s="27">
        <v>68.75</v>
      </c>
      <c r="I41" s="32">
        <v>4.2572838994752829</v>
      </c>
      <c r="J41" s="32">
        <v>2.7038002202475884</v>
      </c>
      <c r="K41">
        <v>0</v>
      </c>
      <c r="L41">
        <v>0</v>
      </c>
      <c r="P41" s="28" t="s">
        <v>66</v>
      </c>
      <c r="Q41" s="29">
        <v>25.61375</v>
      </c>
      <c r="R41" s="29">
        <f t="shared" ref="R41:S41" si="11">AVERAGE(R21:R40)</f>
        <v>19.938749999999999</v>
      </c>
      <c r="S41" s="29">
        <f t="shared" si="11"/>
        <v>22.776250000000001</v>
      </c>
      <c r="T41" t="s">
        <v>66</v>
      </c>
      <c r="U41" s="32">
        <v>0.57311589313626621</v>
      </c>
      <c r="V41" t="s">
        <v>66</v>
      </c>
      <c r="W41">
        <v>1.827485380116959E-3</v>
      </c>
    </row>
    <row r="42" spans="1:23" x14ac:dyDescent="0.3">
      <c r="A42" s="28" t="s">
        <v>108</v>
      </c>
      <c r="B42" s="29">
        <v>6.1110708534621567</v>
      </c>
      <c r="C42" s="29">
        <v>4.6554072379015166</v>
      </c>
      <c r="D42" t="s">
        <v>92</v>
      </c>
      <c r="E42" s="32">
        <v>15.074999999999999</v>
      </c>
      <c r="F42" s="32">
        <v>14.75</v>
      </c>
      <c r="G42" s="27">
        <v>61</v>
      </c>
      <c r="H42" s="27">
        <v>62.75</v>
      </c>
      <c r="I42" s="32">
        <v>1.6846846846846848</v>
      </c>
      <c r="J42" s="32">
        <v>1.3508167808840179</v>
      </c>
      <c r="K42">
        <v>0</v>
      </c>
      <c r="L42">
        <v>0</v>
      </c>
    </row>
    <row r="43" spans="1:23" x14ac:dyDescent="0.3">
      <c r="H43" s="27" t="e">
        <f t="shared" ref="H43" si="12">VLOOKUP($A43,$P$43:$R$65,3,0)</f>
        <v>#N/A</v>
      </c>
      <c r="J43">
        <v>0</v>
      </c>
      <c r="L43">
        <v>0</v>
      </c>
      <c r="M43" s="16" t="s">
        <v>77</v>
      </c>
      <c r="N43" s="18">
        <v>15.225000000000001</v>
      </c>
      <c r="O43" s="18">
        <v>14.75</v>
      </c>
      <c r="P43" s="16" t="s">
        <v>77</v>
      </c>
      <c r="Q43" s="18">
        <v>61.5</v>
      </c>
      <c r="R43" s="18">
        <v>63.25</v>
      </c>
    </row>
    <row r="44" spans="1:23" x14ac:dyDescent="0.3">
      <c r="L44">
        <v>0</v>
      </c>
      <c r="M44" s="16" t="s">
        <v>79</v>
      </c>
      <c r="N44" s="18">
        <v>15.3</v>
      </c>
      <c r="O44" s="18">
        <v>15.15</v>
      </c>
      <c r="P44" s="16" t="s">
        <v>79</v>
      </c>
      <c r="Q44" s="18">
        <v>66</v>
      </c>
      <c r="R44" s="18">
        <v>67.666666666666671</v>
      </c>
    </row>
    <row r="45" spans="1:23" x14ac:dyDescent="0.3">
      <c r="L45">
        <v>0</v>
      </c>
      <c r="M45" s="16" t="s">
        <v>80</v>
      </c>
      <c r="N45" s="18">
        <v>15.674999999999999</v>
      </c>
      <c r="O45" s="18">
        <v>15.225000000000001</v>
      </c>
      <c r="P45" s="16" t="s">
        <v>80</v>
      </c>
      <c r="Q45" s="18">
        <v>65.5</v>
      </c>
      <c r="R45" s="18">
        <v>66</v>
      </c>
    </row>
    <row r="46" spans="1:23" x14ac:dyDescent="0.3">
      <c r="L46">
        <v>0</v>
      </c>
      <c r="M46" s="16" t="s">
        <v>86</v>
      </c>
      <c r="N46" s="18">
        <v>15.774999999999999</v>
      </c>
      <c r="O46" s="18">
        <v>15.85</v>
      </c>
      <c r="P46" s="16" t="s">
        <v>86</v>
      </c>
      <c r="Q46" s="18">
        <v>65.25</v>
      </c>
      <c r="R46" s="18">
        <v>65.25</v>
      </c>
    </row>
    <row r="47" spans="1:23" x14ac:dyDescent="0.3">
      <c r="L47">
        <v>0</v>
      </c>
      <c r="M47" s="16" t="s">
        <v>82</v>
      </c>
      <c r="N47" s="18">
        <v>15.4</v>
      </c>
      <c r="O47" s="18">
        <v>15.250000000000002</v>
      </c>
      <c r="P47" s="16" t="s">
        <v>82</v>
      </c>
      <c r="Q47" s="18">
        <v>65.5</v>
      </c>
      <c r="R47" s="18">
        <v>67.75</v>
      </c>
    </row>
    <row r="48" spans="1:23" x14ac:dyDescent="0.3">
      <c r="L48">
        <v>0</v>
      </c>
      <c r="M48" s="16" t="s">
        <v>76</v>
      </c>
      <c r="N48" s="18">
        <v>15.574999999999999</v>
      </c>
      <c r="O48" s="18">
        <v>15.55</v>
      </c>
      <c r="P48" s="16" t="s">
        <v>76</v>
      </c>
      <c r="Q48" s="18">
        <v>64.75</v>
      </c>
      <c r="R48" s="18">
        <v>66.5</v>
      </c>
    </row>
    <row r="49" spans="12:18" x14ac:dyDescent="0.3">
      <c r="L49">
        <v>0</v>
      </c>
      <c r="M49" s="16" t="s">
        <v>88</v>
      </c>
      <c r="N49" s="18">
        <v>15.225</v>
      </c>
      <c r="O49" s="18">
        <v>15.025</v>
      </c>
      <c r="P49" s="16" t="s">
        <v>88</v>
      </c>
      <c r="Q49" s="18">
        <v>66</v>
      </c>
      <c r="R49" s="18">
        <v>67.75</v>
      </c>
    </row>
    <row r="50" spans="12:18" x14ac:dyDescent="0.3">
      <c r="L50">
        <v>0</v>
      </c>
      <c r="M50" s="16" t="s">
        <v>73</v>
      </c>
      <c r="N50" s="18">
        <v>15.525</v>
      </c>
      <c r="O50" s="18">
        <v>15.3</v>
      </c>
      <c r="P50" s="16" t="s">
        <v>73</v>
      </c>
      <c r="Q50" s="18">
        <v>63</v>
      </c>
      <c r="R50" s="18">
        <v>64.5</v>
      </c>
    </row>
    <row r="51" spans="12:18" x14ac:dyDescent="0.3">
      <c r="L51">
        <v>0</v>
      </c>
      <c r="M51" s="16" t="s">
        <v>74</v>
      </c>
      <c r="N51" s="18">
        <v>15.324999999999999</v>
      </c>
      <c r="O51" s="18">
        <v>15.224999999999998</v>
      </c>
      <c r="P51" s="16" t="s">
        <v>74</v>
      </c>
      <c r="Q51" s="18">
        <v>62.75</v>
      </c>
      <c r="R51" s="18">
        <v>63.25</v>
      </c>
    </row>
    <row r="52" spans="12:18" x14ac:dyDescent="0.3">
      <c r="L52">
        <v>0</v>
      </c>
      <c r="M52" s="16" t="s">
        <v>72</v>
      </c>
      <c r="N52" s="18">
        <v>15.5</v>
      </c>
      <c r="O52" s="18">
        <v>15.7</v>
      </c>
      <c r="P52" s="16" t="s">
        <v>72</v>
      </c>
      <c r="Q52" s="18">
        <v>61</v>
      </c>
      <c r="R52" s="18">
        <v>62.75</v>
      </c>
    </row>
    <row r="53" spans="12:18" x14ac:dyDescent="0.3">
      <c r="L53">
        <v>0</v>
      </c>
      <c r="M53" s="16" t="s">
        <v>84</v>
      </c>
      <c r="N53" s="18">
        <v>15.399999999999999</v>
      </c>
      <c r="O53" s="18">
        <v>16.125</v>
      </c>
      <c r="P53" s="16" t="s">
        <v>84</v>
      </c>
      <c r="Q53" s="18">
        <v>67</v>
      </c>
      <c r="R53" s="18">
        <v>66.5</v>
      </c>
    </row>
    <row r="54" spans="12:18" x14ac:dyDescent="0.3">
      <c r="L54">
        <v>0</v>
      </c>
      <c r="M54" s="16" t="s">
        <v>91</v>
      </c>
      <c r="N54" s="18">
        <v>15.074999999999999</v>
      </c>
      <c r="O54" s="18">
        <v>14.875</v>
      </c>
      <c r="P54" s="16" t="s">
        <v>91</v>
      </c>
      <c r="Q54" s="18">
        <v>65</v>
      </c>
      <c r="R54" s="18">
        <v>64</v>
      </c>
    </row>
    <row r="55" spans="12:18" x14ac:dyDescent="0.3">
      <c r="L55">
        <v>0</v>
      </c>
      <c r="M55" s="16" t="s">
        <v>89</v>
      </c>
      <c r="N55" s="18">
        <v>15.150000000000002</v>
      </c>
      <c r="O55" s="18">
        <v>14.924999999999999</v>
      </c>
      <c r="P55" s="16" t="s">
        <v>89</v>
      </c>
      <c r="Q55" s="18">
        <v>64.75</v>
      </c>
      <c r="R55" s="18">
        <v>65.25</v>
      </c>
    </row>
    <row r="56" spans="12:18" x14ac:dyDescent="0.3">
      <c r="L56">
        <v>0</v>
      </c>
      <c r="M56" s="16" t="s">
        <v>81</v>
      </c>
      <c r="N56" s="18">
        <v>15.399999999999999</v>
      </c>
      <c r="O56" s="18">
        <v>15.375</v>
      </c>
      <c r="P56" s="16" t="s">
        <v>81</v>
      </c>
      <c r="Q56" s="18">
        <v>65.5</v>
      </c>
      <c r="R56" s="18">
        <v>65.25</v>
      </c>
    </row>
    <row r="57" spans="12:18" x14ac:dyDescent="0.3">
      <c r="L57">
        <v>0</v>
      </c>
      <c r="M57" s="16" t="s">
        <v>78</v>
      </c>
      <c r="N57" s="18">
        <v>16.125</v>
      </c>
      <c r="O57" s="18">
        <v>18.600000000000001</v>
      </c>
      <c r="P57" s="16" t="s">
        <v>78</v>
      </c>
      <c r="Q57" s="18">
        <v>66</v>
      </c>
      <c r="R57" s="18">
        <v>66.25</v>
      </c>
    </row>
    <row r="58" spans="12:18" x14ac:dyDescent="0.3">
      <c r="L58">
        <v>0</v>
      </c>
      <c r="M58" s="16" t="s">
        <v>75</v>
      </c>
      <c r="N58" s="18">
        <v>15.6</v>
      </c>
      <c r="O58" s="18">
        <v>16.024999999999999</v>
      </c>
      <c r="P58" s="16" t="s">
        <v>75</v>
      </c>
      <c r="Q58" s="18">
        <v>66.5</v>
      </c>
      <c r="R58" s="18">
        <v>66.25</v>
      </c>
    </row>
    <row r="59" spans="12:18" x14ac:dyDescent="0.3">
      <c r="L59">
        <v>0</v>
      </c>
      <c r="M59" s="16" t="s">
        <v>83</v>
      </c>
      <c r="N59" s="18">
        <v>16.2</v>
      </c>
      <c r="O59" s="18">
        <v>18.524999999999999</v>
      </c>
      <c r="P59" s="16" t="s">
        <v>83</v>
      </c>
      <c r="Q59" s="18">
        <v>68.5</v>
      </c>
      <c r="R59" s="18">
        <v>67</v>
      </c>
    </row>
    <row r="60" spans="12:18" x14ac:dyDescent="0.3">
      <c r="L60">
        <v>0</v>
      </c>
      <c r="M60" s="16" t="s">
        <v>87</v>
      </c>
      <c r="N60" s="18">
        <v>15.149999999999999</v>
      </c>
      <c r="O60" s="18">
        <v>14.875</v>
      </c>
      <c r="P60" s="16" t="s">
        <v>87</v>
      </c>
      <c r="Q60" s="18">
        <v>64.25</v>
      </c>
      <c r="R60" s="18">
        <v>65.25</v>
      </c>
    </row>
    <row r="61" spans="12:18" x14ac:dyDescent="0.3">
      <c r="L61">
        <v>0</v>
      </c>
      <c r="M61" s="16" t="s">
        <v>85</v>
      </c>
      <c r="N61" s="18">
        <v>18.725000000000001</v>
      </c>
      <c r="O61" s="18">
        <v>21.675000000000001</v>
      </c>
      <c r="P61" s="16" t="s">
        <v>85</v>
      </c>
      <c r="Q61" s="18">
        <v>69</v>
      </c>
      <c r="R61" s="18">
        <v>68.5</v>
      </c>
    </row>
    <row r="62" spans="12:18" x14ac:dyDescent="0.3">
      <c r="L62">
        <v>0</v>
      </c>
      <c r="M62" s="16" t="s">
        <v>90</v>
      </c>
      <c r="N62" s="18">
        <v>15.574999999999999</v>
      </c>
      <c r="O62" s="18">
        <v>15.225000000000001</v>
      </c>
      <c r="P62" s="16" t="s">
        <v>90</v>
      </c>
      <c r="Q62" s="18">
        <v>67</v>
      </c>
      <c r="R62" s="18">
        <v>68.75</v>
      </c>
    </row>
    <row r="63" spans="12:18" x14ac:dyDescent="0.3">
      <c r="L63">
        <v>0</v>
      </c>
      <c r="M63" s="28" t="s">
        <v>66</v>
      </c>
      <c r="N63" s="29">
        <v>15.64625</v>
      </c>
      <c r="O63" s="29">
        <v>15.962500000000002</v>
      </c>
      <c r="P63" s="28" t="s">
        <v>66</v>
      </c>
      <c r="Q63" s="29">
        <v>65.237499999999997</v>
      </c>
      <c r="R63" s="29">
        <v>65.88333333333334</v>
      </c>
    </row>
    <row r="64" spans="12:18" x14ac:dyDescent="0.3">
      <c r="L64">
        <v>0</v>
      </c>
      <c r="M64" s="28" t="s">
        <v>94</v>
      </c>
      <c r="N64" s="29">
        <v>18.725000000000001</v>
      </c>
      <c r="O64" s="29">
        <v>21.675000000000001</v>
      </c>
      <c r="P64" s="28" t="s">
        <v>94</v>
      </c>
      <c r="Q64" s="29">
        <v>69</v>
      </c>
      <c r="R64" s="29">
        <v>68.75</v>
      </c>
    </row>
    <row r="65" spans="12:18" x14ac:dyDescent="0.3">
      <c r="L65">
        <v>0</v>
      </c>
      <c r="M65" s="28" t="s">
        <v>95</v>
      </c>
      <c r="N65" s="29">
        <v>15.074999999999999</v>
      </c>
      <c r="O65" s="29">
        <v>14.75</v>
      </c>
      <c r="P65" s="28" t="s">
        <v>95</v>
      </c>
      <c r="Q65" s="29">
        <v>61</v>
      </c>
      <c r="R65" s="29">
        <v>62.75</v>
      </c>
    </row>
  </sheetData>
  <phoneticPr fontId="4" type="noConversion"/>
  <conditionalFormatting sqref="X19:Y2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Y1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C1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C15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C1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3:AB1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3:AA1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:AD2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3:AE2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C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C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C3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C3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F596-A8F1-4E2F-B20F-33069689ED32}">
  <sheetPr>
    <tabColor rgb="FF00B0F0"/>
  </sheetPr>
  <dimension ref="A1:T17"/>
  <sheetViews>
    <sheetView workbookViewId="0">
      <selection sqref="A1:XFD1"/>
    </sheetView>
  </sheetViews>
  <sheetFormatPr defaultRowHeight="14.4" x14ac:dyDescent="0.3"/>
  <sheetData>
    <row r="1" spans="1:20" s="12" customFormat="1" ht="18" x14ac:dyDescent="0.35"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3" t="s">
        <v>28</v>
      </c>
      <c r="P1" s="13" t="s">
        <v>29</v>
      </c>
      <c r="Q1" s="13" t="s">
        <v>30</v>
      </c>
      <c r="R1" s="13" t="s">
        <v>31</v>
      </c>
      <c r="S1" s="13" t="s">
        <v>32</v>
      </c>
      <c r="T1" s="13" t="s">
        <v>33</v>
      </c>
    </row>
    <row r="2" spans="1:20" x14ac:dyDescent="0.3">
      <c r="A2" s="6"/>
      <c r="B2" s="6"/>
      <c r="C2" s="6"/>
      <c r="E2" t="s">
        <v>18</v>
      </c>
      <c r="F2" s="6">
        <v>14</v>
      </c>
      <c r="G2" s="6">
        <v>13.5</v>
      </c>
      <c r="H2" s="6">
        <v>13</v>
      </c>
      <c r="I2" s="6">
        <v>13</v>
      </c>
      <c r="J2" s="6">
        <v>12</v>
      </c>
      <c r="K2" s="6">
        <v>11.5</v>
      </c>
      <c r="L2" s="6">
        <v>11</v>
      </c>
      <c r="M2" s="6">
        <v>10.5</v>
      </c>
      <c r="N2" s="6">
        <v>10</v>
      </c>
      <c r="O2" s="6">
        <v>14</v>
      </c>
      <c r="P2" s="6">
        <v>9</v>
      </c>
      <c r="Q2" s="6">
        <v>8.5</v>
      </c>
      <c r="R2" s="6">
        <v>8</v>
      </c>
      <c r="S2" s="6">
        <v>7.5</v>
      </c>
      <c r="T2" s="6">
        <v>7</v>
      </c>
    </row>
    <row r="3" spans="1:20" x14ac:dyDescent="0.3">
      <c r="A3" s="6"/>
      <c r="B3" s="6"/>
      <c r="C3" s="6"/>
      <c r="E3" t="s">
        <v>34</v>
      </c>
      <c r="F3" s="6">
        <v>9</v>
      </c>
      <c r="G3" s="6">
        <v>7.5</v>
      </c>
      <c r="H3" s="6">
        <v>8</v>
      </c>
      <c r="I3" s="6">
        <v>15</v>
      </c>
      <c r="J3" s="6">
        <v>9</v>
      </c>
      <c r="K3" s="6">
        <v>9.5</v>
      </c>
      <c r="L3" s="6">
        <v>14</v>
      </c>
      <c r="M3" s="6">
        <v>10.5</v>
      </c>
      <c r="N3" s="6">
        <v>11</v>
      </c>
      <c r="O3" s="6">
        <v>13</v>
      </c>
      <c r="P3" s="6">
        <v>12</v>
      </c>
      <c r="Q3" s="6">
        <v>12.5</v>
      </c>
      <c r="R3" s="6">
        <v>13</v>
      </c>
      <c r="S3" s="6">
        <v>13.5</v>
      </c>
      <c r="T3" s="6">
        <v>14</v>
      </c>
    </row>
    <row r="4" spans="1:20" x14ac:dyDescent="0.3">
      <c r="A4" s="6"/>
      <c r="B4" s="6"/>
      <c r="C4" s="6"/>
    </row>
    <row r="5" spans="1:20" x14ac:dyDescent="0.3">
      <c r="A5" s="6"/>
      <c r="B5" s="6"/>
      <c r="C5" s="6"/>
    </row>
    <row r="6" spans="1:20" x14ac:dyDescent="0.3">
      <c r="A6" s="6"/>
      <c r="B6" s="6"/>
      <c r="C6" s="6"/>
    </row>
    <row r="7" spans="1:20" x14ac:dyDescent="0.3">
      <c r="A7" s="6"/>
      <c r="B7" s="6"/>
      <c r="C7" s="6"/>
    </row>
    <row r="8" spans="1:20" x14ac:dyDescent="0.3">
      <c r="A8" s="6"/>
      <c r="B8" s="6"/>
      <c r="C8" s="6"/>
    </row>
    <row r="9" spans="1:20" x14ac:dyDescent="0.3">
      <c r="A9" s="6"/>
      <c r="B9" s="6"/>
      <c r="C9" s="6"/>
    </row>
    <row r="10" spans="1:20" x14ac:dyDescent="0.3">
      <c r="A10" s="6"/>
      <c r="B10" s="6"/>
      <c r="C10" s="6"/>
    </row>
    <row r="11" spans="1:20" x14ac:dyDescent="0.3">
      <c r="A11" s="6"/>
      <c r="B11" s="6"/>
      <c r="C11" s="6"/>
    </row>
    <row r="12" spans="1:20" x14ac:dyDescent="0.3">
      <c r="A12" s="6"/>
      <c r="B12" s="6"/>
      <c r="C12" s="6"/>
    </row>
    <row r="13" spans="1:20" x14ac:dyDescent="0.3">
      <c r="A13" s="6"/>
      <c r="B13" s="6"/>
      <c r="C13" s="6"/>
    </row>
    <row r="14" spans="1:20" x14ac:dyDescent="0.3">
      <c r="A14" s="6"/>
      <c r="B14" s="6"/>
      <c r="C14" s="6"/>
    </row>
    <row r="15" spans="1:20" x14ac:dyDescent="0.3">
      <c r="A15" s="6"/>
      <c r="B15" s="6"/>
      <c r="C15" s="6"/>
    </row>
    <row r="16" spans="1:20" x14ac:dyDescent="0.3">
      <c r="A16" s="6"/>
      <c r="B16" s="6"/>
      <c r="C16" s="6"/>
    </row>
    <row r="17" spans="1:3" x14ac:dyDescent="0.3">
      <c r="A17" s="6"/>
      <c r="B17" s="6"/>
      <c r="C17" s="6"/>
    </row>
  </sheetData>
  <sortState xmlns:xlrd2="http://schemas.microsoft.com/office/spreadsheetml/2017/richdata2" ref="B2:B16">
    <sortCondition descending="1" ref="B2:B1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info</vt:lpstr>
      <vt:lpstr>Trend400</vt:lpstr>
      <vt:lpstr>KRITÉRIUM</vt:lpstr>
      <vt:lpstr>Munka1</vt:lpstr>
      <vt:lpstr>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Szieberth Dénes</dc:creator>
  <cp:lastModifiedBy>Szieberth Dénes</cp:lastModifiedBy>
  <cp:lastPrinted>2022-10-16T17:19:29Z</cp:lastPrinted>
  <dcterms:created xsi:type="dcterms:W3CDTF">2022-10-16T14:03:29Z</dcterms:created>
  <dcterms:modified xsi:type="dcterms:W3CDTF">2022-12-12T05:26:21Z</dcterms:modified>
</cp:coreProperties>
</file>