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TOP20/Top20_K/Fajtaválasztók_Öko_tő/"/>
    </mc:Choice>
  </mc:AlternateContent>
  <xr:revisionPtr revIDLastSave="119" documentId="8_{9FD716F9-97AD-4170-B061-A0BDC348F8CC}" xr6:coauthVersionLast="47" xr6:coauthVersionMax="47" xr10:uidLastSave="{DA6926F4-81E2-41BF-8E9F-83410F5C22A3}"/>
  <workbookProtection workbookAlgorithmName="SHA-512" workbookHashValue="qLPOCkQrUMgwoRStdqIdKUN9pBM4+8VKqAYBT4+TfaBF3baHxESq17XM3UJ+XZHKpry1nsoqQhGGMDdX8D2akg==" workbookSaltValue="XaaOFM7/qcAp073b0Nd3Uw==" workbookSpinCount="100000" lockStructure="1"/>
  <bookViews>
    <workbookView xWindow="-108" yWindow="-108" windowWidth="23256" windowHeight="12456" activeTab="1" xr2:uid="{EAAE0B03-FB93-45D2-BC97-F41D099C8355}"/>
  </bookViews>
  <sheets>
    <sheet name="info" sheetId="2" r:id="rId1"/>
    <sheet name="Trend400" sheetId="1" r:id="rId2"/>
    <sheet name="KRITÉRIUM" sheetId="6" state="hidden" r:id="rId3"/>
    <sheet name="Munka1" sheetId="5" state="hidden" r:id="rId4"/>
    <sheet name="Dia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5" l="1"/>
  <c r="K49" i="5"/>
  <c r="J49" i="5"/>
  <c r="I49" i="5"/>
  <c r="H49" i="5"/>
  <c r="G49" i="5"/>
  <c r="F49" i="5"/>
  <c r="E49" i="5"/>
  <c r="L48" i="5"/>
  <c r="K48" i="5"/>
  <c r="J48" i="5"/>
  <c r="I48" i="5"/>
  <c r="H48" i="5"/>
  <c r="G48" i="5"/>
  <c r="F48" i="5"/>
  <c r="E48" i="5"/>
  <c r="L47" i="5"/>
  <c r="K47" i="5"/>
  <c r="J47" i="5"/>
  <c r="I47" i="5"/>
  <c r="H47" i="5"/>
  <c r="G47" i="5"/>
  <c r="F47" i="5"/>
  <c r="E47" i="5"/>
  <c r="N46" i="5"/>
  <c r="M46" i="5"/>
  <c r="L46" i="5"/>
  <c r="K46" i="5"/>
  <c r="J46" i="5"/>
  <c r="I46" i="5"/>
  <c r="H46" i="5"/>
  <c r="G46" i="5"/>
  <c r="F46" i="5"/>
  <c r="E46" i="5"/>
  <c r="N45" i="5"/>
  <c r="M45" i="5"/>
  <c r="L45" i="5"/>
  <c r="K45" i="5"/>
  <c r="J45" i="5"/>
  <c r="I45" i="5"/>
  <c r="H45" i="5"/>
  <c r="G45" i="5"/>
  <c r="F45" i="5"/>
  <c r="E45" i="5"/>
  <c r="N44" i="5"/>
  <c r="M44" i="5"/>
  <c r="L44" i="5"/>
  <c r="K44" i="5"/>
  <c r="J44" i="5"/>
  <c r="I44" i="5"/>
  <c r="H44" i="5"/>
  <c r="G44" i="5"/>
  <c r="F44" i="5"/>
  <c r="E44" i="5"/>
  <c r="N43" i="5"/>
  <c r="M43" i="5"/>
  <c r="L43" i="5"/>
  <c r="K43" i="5"/>
  <c r="J43" i="5"/>
  <c r="I43" i="5"/>
  <c r="H43" i="5"/>
  <c r="G43" i="5"/>
  <c r="F43" i="5"/>
  <c r="E43" i="5"/>
  <c r="N42" i="5"/>
  <c r="M42" i="5"/>
  <c r="L42" i="5"/>
  <c r="K42" i="5"/>
  <c r="J42" i="5"/>
  <c r="I42" i="5"/>
  <c r="H42" i="5"/>
  <c r="G42" i="5"/>
  <c r="F42" i="5"/>
  <c r="E42" i="5"/>
  <c r="N41" i="5"/>
  <c r="M41" i="5"/>
  <c r="L41" i="5"/>
  <c r="K41" i="5"/>
  <c r="J41" i="5"/>
  <c r="I41" i="5"/>
  <c r="H41" i="5"/>
  <c r="G41" i="5"/>
  <c r="F41" i="5"/>
  <c r="E41" i="5"/>
  <c r="N40" i="5"/>
  <c r="M40" i="5"/>
  <c r="L40" i="5"/>
  <c r="K40" i="5"/>
  <c r="J40" i="5"/>
  <c r="I40" i="5"/>
  <c r="H40" i="5"/>
  <c r="G40" i="5"/>
  <c r="F40" i="5"/>
  <c r="E40" i="5"/>
  <c r="L39" i="5"/>
  <c r="K39" i="5"/>
  <c r="J39" i="5"/>
  <c r="I39" i="5"/>
  <c r="H39" i="5"/>
  <c r="G39" i="5"/>
  <c r="F39" i="5"/>
  <c r="E39" i="5"/>
  <c r="L38" i="5"/>
  <c r="K38" i="5"/>
  <c r="J38" i="5"/>
  <c r="I38" i="5"/>
  <c r="H38" i="5"/>
  <c r="G38" i="5"/>
  <c r="F38" i="5"/>
  <c r="E38" i="5"/>
  <c r="L37" i="5"/>
  <c r="K37" i="5"/>
  <c r="J37" i="5"/>
  <c r="I37" i="5"/>
  <c r="H37" i="5"/>
  <c r="G37" i="5"/>
  <c r="F37" i="5"/>
  <c r="E37" i="5"/>
  <c r="N36" i="5"/>
  <c r="M36" i="5"/>
  <c r="L36" i="5"/>
  <c r="K36" i="5"/>
  <c r="J36" i="5"/>
  <c r="I36" i="5"/>
  <c r="H36" i="5"/>
  <c r="G36" i="5"/>
  <c r="F36" i="5"/>
  <c r="E36" i="5"/>
  <c r="N35" i="5"/>
  <c r="M35" i="5"/>
  <c r="L35" i="5"/>
  <c r="K35" i="5"/>
  <c r="J35" i="5"/>
  <c r="I35" i="5"/>
  <c r="H35" i="5"/>
  <c r="G35" i="5"/>
  <c r="F35" i="5"/>
  <c r="E35" i="5"/>
  <c r="N34" i="5"/>
  <c r="M34" i="5"/>
  <c r="L34" i="5"/>
  <c r="K34" i="5"/>
  <c r="J34" i="5"/>
  <c r="I34" i="5"/>
  <c r="H34" i="5"/>
  <c r="G34" i="5"/>
  <c r="F34" i="5"/>
  <c r="E34" i="5"/>
  <c r="N33" i="5"/>
  <c r="M33" i="5"/>
  <c r="L33" i="5"/>
  <c r="K33" i="5"/>
  <c r="J33" i="5"/>
  <c r="I33" i="5"/>
  <c r="H33" i="5"/>
  <c r="G33" i="5"/>
  <c r="F33" i="5"/>
  <c r="E33" i="5"/>
  <c r="N32" i="5"/>
  <c r="M32" i="5"/>
  <c r="L32" i="5"/>
  <c r="K32" i="5"/>
  <c r="J32" i="5"/>
  <c r="I32" i="5"/>
  <c r="H32" i="5"/>
  <c r="G32" i="5"/>
  <c r="F32" i="5"/>
  <c r="E32" i="5"/>
  <c r="N31" i="5"/>
  <c r="M31" i="5"/>
  <c r="L31" i="5"/>
  <c r="K31" i="5"/>
  <c r="J31" i="5"/>
  <c r="I31" i="5"/>
  <c r="H31" i="5"/>
  <c r="G31" i="5"/>
  <c r="F31" i="5"/>
  <c r="E31" i="5"/>
  <c r="N30" i="5"/>
  <c r="M30" i="5"/>
  <c r="L30" i="5"/>
  <c r="K30" i="5"/>
  <c r="J30" i="5"/>
  <c r="I30" i="5"/>
  <c r="H30" i="5"/>
  <c r="G30" i="5"/>
  <c r="F30" i="5"/>
  <c r="E30" i="5"/>
  <c r="N29" i="5"/>
  <c r="M29" i="5"/>
  <c r="L29" i="5"/>
  <c r="K29" i="5"/>
  <c r="J29" i="5"/>
  <c r="I29" i="5"/>
  <c r="H29" i="5"/>
  <c r="G29" i="5"/>
  <c r="F29" i="5"/>
  <c r="E29" i="5"/>
  <c r="N28" i="5"/>
  <c r="M28" i="5"/>
  <c r="L28" i="5"/>
  <c r="K28" i="5"/>
  <c r="J28" i="5"/>
  <c r="I28" i="5"/>
  <c r="H28" i="5"/>
  <c r="G28" i="5"/>
  <c r="F28" i="5"/>
  <c r="E28" i="5"/>
  <c r="N27" i="5"/>
  <c r="M27" i="5"/>
  <c r="L27" i="5"/>
  <c r="K27" i="5"/>
  <c r="J27" i="5"/>
  <c r="I27" i="5"/>
  <c r="H27" i="5"/>
  <c r="G27" i="5"/>
  <c r="F27" i="5"/>
  <c r="E27" i="5"/>
  <c r="N26" i="5"/>
  <c r="M26" i="5"/>
  <c r="L26" i="5"/>
  <c r="K26" i="5"/>
  <c r="J26" i="5"/>
  <c r="I26" i="5"/>
  <c r="H26" i="5"/>
  <c r="G26" i="5"/>
  <c r="F26" i="5"/>
  <c r="E26" i="5"/>
  <c r="N25" i="5"/>
  <c r="M25" i="5"/>
  <c r="L25" i="5"/>
  <c r="K25" i="5"/>
  <c r="J25" i="5"/>
  <c r="I25" i="5"/>
  <c r="H25" i="5"/>
  <c r="G25" i="5"/>
  <c r="F25" i="5"/>
  <c r="E25" i="5"/>
  <c r="N24" i="5"/>
  <c r="M24" i="5"/>
  <c r="L24" i="5"/>
  <c r="K24" i="5"/>
  <c r="J24" i="5"/>
  <c r="I24" i="5"/>
  <c r="H24" i="5"/>
  <c r="G24" i="5"/>
  <c r="F24" i="5"/>
  <c r="E24" i="5"/>
  <c r="N23" i="5"/>
  <c r="M23" i="5"/>
  <c r="L23" i="5"/>
  <c r="K23" i="5"/>
  <c r="J23" i="5"/>
  <c r="I23" i="5"/>
  <c r="H23" i="5"/>
  <c r="G23" i="5"/>
  <c r="F23" i="5"/>
  <c r="E23" i="5"/>
  <c r="N22" i="5"/>
  <c r="M22" i="5"/>
  <c r="L22" i="5"/>
  <c r="K22" i="5"/>
  <c r="J22" i="5"/>
  <c r="I22" i="5"/>
  <c r="H22" i="5"/>
  <c r="G22" i="5"/>
  <c r="F22" i="5"/>
  <c r="E22" i="5"/>
  <c r="N21" i="5"/>
  <c r="M21" i="5"/>
  <c r="L21" i="5"/>
  <c r="K21" i="5"/>
  <c r="J21" i="5"/>
  <c r="I21" i="5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N17" i="5"/>
  <c r="M17" i="5"/>
  <c r="L17" i="5"/>
  <c r="K17" i="5"/>
  <c r="J17" i="5"/>
  <c r="I17" i="5"/>
  <c r="H17" i="5"/>
  <c r="G17" i="5"/>
  <c r="F17" i="5"/>
  <c r="E17" i="5"/>
  <c r="N16" i="5"/>
  <c r="M16" i="5"/>
  <c r="L16" i="5"/>
  <c r="K16" i="5"/>
  <c r="J16" i="5"/>
  <c r="I16" i="5"/>
  <c r="H16" i="5"/>
  <c r="G16" i="5"/>
  <c r="F16" i="5"/>
  <c r="E16" i="5"/>
  <c r="N15" i="5"/>
  <c r="M15" i="5"/>
  <c r="L15" i="5"/>
  <c r="K15" i="5"/>
  <c r="J15" i="5"/>
  <c r="I15" i="5"/>
  <c r="H15" i="5"/>
  <c r="G15" i="5"/>
  <c r="F15" i="5"/>
  <c r="E15" i="5"/>
  <c r="N14" i="5"/>
  <c r="M14" i="5"/>
  <c r="L14" i="5"/>
  <c r="K14" i="5"/>
  <c r="J14" i="5"/>
  <c r="I14" i="5"/>
  <c r="H14" i="5"/>
  <c r="G14" i="5"/>
  <c r="F14" i="5"/>
  <c r="E14" i="5"/>
  <c r="N13" i="5"/>
  <c r="M13" i="5"/>
  <c r="L13" i="5"/>
  <c r="K13" i="5"/>
  <c r="J13" i="5"/>
  <c r="I13" i="5"/>
  <c r="H13" i="5"/>
  <c r="G13" i="5"/>
  <c r="F13" i="5"/>
  <c r="E13" i="5"/>
  <c r="N12" i="5"/>
  <c r="M12" i="5"/>
  <c r="L12" i="5"/>
  <c r="K12" i="5"/>
  <c r="J12" i="5"/>
  <c r="I12" i="5"/>
  <c r="H12" i="5"/>
  <c r="G12" i="5"/>
  <c r="F12" i="5"/>
  <c r="E12" i="5"/>
  <c r="N11" i="5"/>
  <c r="M11" i="5"/>
  <c r="L11" i="5"/>
  <c r="K11" i="5"/>
  <c r="J11" i="5"/>
  <c r="I11" i="5"/>
  <c r="H11" i="5"/>
  <c r="G11" i="5"/>
  <c r="F11" i="5"/>
  <c r="E11" i="5"/>
  <c r="N10" i="5"/>
  <c r="M10" i="5"/>
  <c r="L10" i="5"/>
  <c r="K10" i="5"/>
  <c r="J10" i="5"/>
  <c r="I10" i="5"/>
  <c r="H10" i="5"/>
  <c r="G10" i="5"/>
  <c r="F10" i="5"/>
  <c r="E10" i="5"/>
  <c r="N9" i="5"/>
  <c r="M9" i="5"/>
  <c r="L9" i="5"/>
  <c r="K9" i="5"/>
  <c r="J9" i="5"/>
  <c r="I9" i="5"/>
  <c r="H9" i="5"/>
  <c r="G9" i="5"/>
  <c r="F9" i="5"/>
  <c r="E9" i="5"/>
  <c r="N8" i="5"/>
  <c r="M8" i="5"/>
  <c r="L8" i="5"/>
  <c r="K8" i="5"/>
  <c r="J8" i="5"/>
  <c r="I8" i="5"/>
  <c r="H8" i="5"/>
  <c r="G8" i="5"/>
  <c r="F8" i="5"/>
  <c r="E8" i="5"/>
  <c r="N7" i="5"/>
  <c r="M7" i="5"/>
  <c r="L7" i="5"/>
  <c r="K7" i="5"/>
  <c r="J7" i="5"/>
  <c r="I7" i="5"/>
  <c r="H7" i="5"/>
  <c r="G7" i="5"/>
  <c r="F7" i="5"/>
  <c r="E7" i="5"/>
  <c r="N6" i="5"/>
  <c r="M6" i="5"/>
  <c r="L6" i="5"/>
  <c r="K6" i="5"/>
  <c r="J6" i="5"/>
  <c r="I6" i="5"/>
  <c r="H6" i="5"/>
  <c r="G6" i="5"/>
  <c r="F6" i="5"/>
  <c r="E6" i="5"/>
  <c r="N5" i="5"/>
  <c r="M5" i="5"/>
  <c r="L5" i="5"/>
  <c r="K5" i="5"/>
  <c r="J5" i="5"/>
  <c r="I5" i="5"/>
  <c r="H5" i="5"/>
  <c r="G5" i="5"/>
  <c r="F5" i="5"/>
  <c r="E5" i="5"/>
  <c r="N4" i="5"/>
  <c r="M4" i="5"/>
  <c r="L4" i="5"/>
  <c r="K4" i="5"/>
  <c r="J4" i="5"/>
  <c r="I4" i="5"/>
  <c r="H4" i="5"/>
  <c r="G4" i="5"/>
  <c r="F4" i="5"/>
  <c r="E4" i="5"/>
  <c r="N3" i="5"/>
  <c r="M3" i="5"/>
  <c r="L3" i="5"/>
  <c r="K3" i="5"/>
  <c r="J3" i="5"/>
  <c r="I3" i="5"/>
  <c r="H3" i="5"/>
  <c r="G3" i="5"/>
  <c r="F3" i="5"/>
  <c r="E3" i="5"/>
  <c r="N2" i="5"/>
  <c r="M2" i="5"/>
  <c r="L2" i="5"/>
  <c r="K2" i="5"/>
  <c r="J2" i="5"/>
  <c r="I2" i="5"/>
  <c r="H2" i="5"/>
  <c r="G2" i="5"/>
  <c r="F2" i="5"/>
  <c r="E2" i="5"/>
  <c r="K2" i="1"/>
  <c r="J18" i="1" l="1"/>
  <c r="C18" i="1"/>
  <c r="C19" i="1"/>
  <c r="B19" i="1"/>
  <c r="J19" i="1"/>
  <c r="I19" i="1"/>
  <c r="I18" i="1"/>
  <c r="J17" i="1"/>
  <c r="I17" i="1"/>
  <c r="J16" i="1"/>
  <c r="I16" i="1"/>
  <c r="I15" i="1"/>
  <c r="C14" i="1"/>
  <c r="J20" i="1" s="1"/>
  <c r="B14" i="1"/>
  <c r="C2" i="1"/>
  <c r="C20" i="1" s="1"/>
  <c r="B2" i="1"/>
  <c r="B20" i="1" s="1"/>
  <c r="C16" i="1"/>
  <c r="C17" i="1"/>
  <c r="B17" i="1"/>
  <c r="B18" i="1"/>
  <c r="B16" i="1"/>
  <c r="B15" i="1"/>
  <c r="B3" i="1"/>
  <c r="B4" i="1"/>
  <c r="B5" i="1"/>
  <c r="B6" i="1"/>
  <c r="B7" i="1"/>
  <c r="B8" i="1"/>
  <c r="B9" i="1"/>
  <c r="B10" i="1"/>
  <c r="B11" i="1"/>
  <c r="B12" i="1"/>
  <c r="B13" i="1"/>
  <c r="I20" i="1" l="1"/>
  <c r="F2" i="1"/>
  <c r="I2" i="1" s="1"/>
  <c r="F14" i="1"/>
  <c r="J2" i="1" s="1"/>
  <c r="D14" i="1"/>
  <c r="H5" i="1"/>
  <c r="E2" i="1" l="1"/>
  <c r="E14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tc={AF9A3CBA-13F0-4191-B1CC-FB0B0CDB4072}</author>
    <author>tc={ABF9DAC8-6A60-4FF9-ACAB-05E342C7E603}</author>
    <author>tc={9C47C354-02D9-4D85-82EF-BB0144CEDF86}</author>
    <author>tc={009FF5DF-EDF9-4D3F-B143-8CC4DD9FDDF8}</author>
    <author>tc={003B8A88-87E5-418A-A8FE-30D64D614BA0}</author>
    <author>tc={A5B49F99-1EB5-413D-9A33-0CA86D4E8244}</author>
    <author>tc={53487B2B-2568-4048-B055-2DBF01F41970}</author>
    <author>tc={8518FF65-4CE5-4F95-96DE-1524D5E2145A}</author>
    <author>tc={FDF97053-512B-4794-8472-BF68E20377D8}</author>
    <author>tc={9AF63856-2088-4B78-83CF-C3425C9C685B}</author>
    <author>tc={36EE6CEA-00B9-41A5-8FE0-B6A53FF61CF5}</author>
    <author>tc={EF5ED08B-9FF5-4DDF-A8AF-6735E1CAD8C0}</author>
    <author>tc={072A1904-0513-4A1E-8E17-B2F8BF0E01FC}</author>
    <author>tc={B76456B5-C660-4BE8-B473-AC25CACA8B59}</author>
    <author>tc={0E7BE589-34C9-4B67-9BB3-2465627920F0}</author>
    <author>tc={5077FA33-C7C2-4873-88E4-18FA82996BD1}</author>
    <author>tc={84B88BB6-90D7-4FCF-AAEC-1AB476A3E7F8}</author>
    <author>tc={681A3132-1C50-4CBF-8055-7CBA5FFD66DB}</author>
    <author>tc={C2C1197C-6603-4F52-90CA-A5D98223C571}</author>
    <author>tc={267864AF-F4D1-403F-B1D6-74D3DA3C2CF9}</author>
    <author>tc={E5A57D42-9911-4F2C-860C-9EB77B50BD23}</author>
    <author>tc={1A19CD4D-E31B-4FDA-A6BF-FD90412C5FAE}</author>
    <author>tc={58D080EF-D443-4894-9B29-3BDBA5629405}</author>
    <author>tc={43F2DE27-E5F5-42D5-B9C1-1F51C71E0DFF}</author>
    <author>tc={A66CDDE7-6979-4698-8515-1C1849E1EA3B}</author>
    <author>tc={74EB9AF4-3F8E-4AF6-B083-D3BF03D79687}</author>
    <author>tc={3341B1CB-911A-4491-BBFD-0BB601B59526}</author>
    <author>tc={394B5D27-25B7-4130-82BC-89207747A4ED}</author>
    <author>tc={C7DF93ED-83F2-4F8A-AFC5-176A59DAE281}</author>
    <author>tc={F01038F6-7C6F-44B0-8175-3F7C53C54912}</author>
  </authors>
  <commentList>
    <comment ref="B1" authorId="0" shapeId="0" xr:uid="{AF9A3CBA-13F0-4191-B1CC-FB0B0CDB40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legkisebb tőszámon mért termés, t/ha</t>
      </text>
    </comment>
    <comment ref="C1" authorId="1" shapeId="0" xr:uid="{ABF9DAC8-6A60-4FF9-ACAB-05E342C7E60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legnagyobb tőszámon mért termés</t>
      </text>
    </comment>
    <comment ref="E1" authorId="2" shapeId="0" xr:uid="{9C47C354-02D9-4D85-82EF-BB0144CEDF8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változás jellege</t>
      </text>
    </comment>
    <comment ref="F1" authorId="3" shapeId="0" xr:uid="{009FF5DF-EDF9-4D3F-B143-8CC4DD9FD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10000-es tőszámváltozásra adott átlagos válasz, kg/ha</t>
      </text>
    </comment>
    <comment ref="G1" authorId="4" shapeId="0" xr:uid="{003B8A88-87E5-418A-A8FE-30D64D614BA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Kattincs a hibridnévre! Jobbra, a következő cellában megjelenő ˅ jelre kattintva jelennek meg a választható hibridek</t>
      </text>
    </comment>
    <comment ref="H1" authorId="5" shapeId="0" xr:uid="{A5B49F99-1EB5-413D-9A33-0CA86D4E824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alábbi  cellákba írd az értékesítési árat 1000 Ft/tonnában</t>
      </text>
    </comment>
    <comment ref="I1" authorId="6" shapeId="0" xr:uid="{53487B2B-2568-4048-B055-2DBF01F4197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Írható cella, Tervezett tőszám, 1000 mag</t>
      </text>
    </comment>
    <comment ref="J1" authorId="7" shapeId="0" xr:uid="{8518FF65-4CE5-4F95-96DE-1524D5E2145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Írható cella: Vásárolt egység, 1000 mag/zsák</t>
      </text>
    </comment>
    <comment ref="K1" authorId="8" shapeId="0" xr:uid="{FDF97053-512B-4794-8472-BF68E20377D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Írható cella: Egységár, 1000 Ft/zsák</t>
      </text>
    </comment>
    <comment ref="B2" authorId="9" shapeId="0" xr:uid="{9AF63856-2088-4B78-83CF-C3425C9C68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kiinduló pontjának értéke</t>
      </text>
    </comment>
    <comment ref="C2" authorId="10" shapeId="0" xr:uid="{36EE6CEA-00B9-41A5-8FE0-B6A53FF61CF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végpontjának értéke</t>
      </text>
    </comment>
    <comment ref="I2" authorId="11" shapeId="0" xr:uid="{EF5ED08B-9FF5-4DDF-A8AF-6735E1CAD8C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Ft hatás 10000 tő változtatásra, 1. hibrid</t>
      </text>
    </comment>
    <comment ref="J2" authorId="12" shapeId="0" xr:uid="{072A1904-0513-4A1E-8E17-B2F8BF0E01F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Ft hatás 10000 tő változtatásra, 2. hibrid</t>
      </text>
    </comment>
    <comment ref="K2" authorId="13" shapeId="0" xr:uid="{B76456B5-C660-4BE8-B473-AC25CACA8B5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Vetőmag költség változás, Ft/ha az 55000-hez. Ha - megtakarítás, ha + többleköltség</t>
      </text>
    </comment>
    <comment ref="B14" authorId="14" shapeId="0" xr:uid="{0E7BE589-34C9-4B67-9BB3-2465627920F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kiinduló pontjának értéke</t>
      </text>
    </comment>
    <comment ref="C14" authorId="15" shapeId="0" xr:uid="{5077FA33-C7C2-4873-88E4-18FA82996BD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végpontjának értéke</t>
      </text>
    </comment>
    <comment ref="A15" authorId="16" shapeId="0" xr:uid="{84B88BB6-90D7-4FCF-AAEC-1AB476A3E7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K15" authorId="17" shapeId="0" xr:uid="{681A3132-1C50-4CBF-8055-7CBA5FFD66D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A16" authorId="18" shapeId="0" xr:uid="{C2C1197C-6603-4F52-90CA-A5D98223C57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K16" authorId="19" shapeId="0" xr:uid="{267864AF-F4D1-403F-B1D6-74D3DA3C2C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A17" authorId="20" shapeId="0" xr:uid="{E5A57D42-9911-4F2C-860C-9EB77B50BD2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K17" authorId="21" shapeId="0" xr:uid="{1A19CD4D-E31B-4FDA-A6BF-FD90412C5FA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A18" authorId="22" shapeId="0" xr:uid="{58D080EF-D443-4894-9B29-3BDBA562940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8" authorId="23" shapeId="0" xr:uid="{43F2DE27-E5F5-42D5-B9C1-1F51C71E0DF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A19" authorId="24" shapeId="0" xr:uid="{A66CDDE7-6979-4698-8515-1C1849E1EA3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9" authorId="25" shapeId="0" xr:uid="{74EB9AF4-3F8E-4AF6-B083-D3BF03D7968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B20" authorId="26" shapeId="0" xr:uid="{3341B1CB-911A-4491-BBFD-0BB601B5952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55e skálára vonatkozik</t>
      </text>
    </comment>
    <comment ref="C20" authorId="27" shapeId="0" xr:uid="{394B5D27-25B7-4130-82BC-89207747A4E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85e skálára vonatkozik</t>
      </text>
    </comment>
    <comment ref="I20" authorId="28" shapeId="0" xr:uid="{C7DF93ED-83F2-4F8A-AFC5-176A59DAE2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85e skálára vonatkozik</t>
      </text>
    </comment>
    <comment ref="J20" authorId="29" shapeId="0" xr:uid="{F01038F6-7C6F-44B0-8175-3F7C53C5491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85e skálára vonatkozik</t>
      </text>
    </comment>
  </commentList>
</comments>
</file>

<file path=xl/sharedStrings.xml><?xml version="1.0" encoding="utf-8"?>
<sst xmlns="http://schemas.openxmlformats.org/spreadsheetml/2006/main" count="519" uniqueCount="147">
  <si>
    <t>termésreakció</t>
  </si>
  <si>
    <t xml:space="preserve">2. </t>
  </si>
  <si>
    <t xml:space="preserve">1. </t>
  </si>
  <si>
    <t xml:space="preserve">3. </t>
  </si>
  <si>
    <t>stabil</t>
  </si>
  <si>
    <t>enyhén emelkedő</t>
  </si>
  <si>
    <t>emelkedő</t>
  </si>
  <si>
    <t>erősen emelkedő</t>
  </si>
  <si>
    <t>meredeken emelkedő</t>
  </si>
  <si>
    <t>enyhén csökkenő</t>
  </si>
  <si>
    <t>csökkenő</t>
  </si>
  <si>
    <t>erősen csökkenő</t>
  </si>
  <si>
    <t>meredeken csökkenő</t>
  </si>
  <si>
    <t>&lt;=-1</t>
  </si>
  <si>
    <t>&gt;=1</t>
  </si>
  <si>
    <t xml:space="preserve">4. </t>
  </si>
  <si>
    <t>Használd a "Trend" ablakot!</t>
  </si>
  <si>
    <t>kis tőszám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</si>
  <si>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</si>
  <si>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</si>
  <si>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</si>
  <si>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</si>
  <si>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</si>
  <si>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</si>
  <si>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</si>
  <si>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</si>
  <si>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</si>
  <si>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</si>
  <si>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</si>
  <si>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</si>
  <si>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</si>
  <si>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</si>
  <si>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</si>
  <si>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nagy tőszám</t>
  </si>
  <si>
    <t xml:space="preserve">5. </t>
  </si>
  <si>
    <t>A diagramon szemléld meg az adatváltozás (reakció) irányát</t>
  </si>
  <si>
    <t>kg/ha változás/10e tő</t>
  </si>
  <si>
    <t>Hibridválasztó</t>
  </si>
  <si>
    <t>P9363</t>
  </si>
  <si>
    <t>P9415</t>
  </si>
  <si>
    <t>DKC4709</t>
  </si>
  <si>
    <t>Merida</t>
  </si>
  <si>
    <t>Korai</t>
  </si>
  <si>
    <t>vizsgálati csoport</t>
  </si>
  <si>
    <t>Szemnedvesség</t>
  </si>
  <si>
    <t>Megdőlés</t>
  </si>
  <si>
    <t>Szártörés</t>
  </si>
  <si>
    <t>Vizsgálati csoport</t>
  </si>
  <si>
    <t>szemnedvesség1</t>
  </si>
  <si>
    <t>szemnedvesség2</t>
  </si>
  <si>
    <t>Fajták</t>
  </si>
  <si>
    <t>Max</t>
  </si>
  <si>
    <t>Min</t>
  </si>
  <si>
    <t>DKC5092</t>
  </si>
  <si>
    <t>Fidencio</t>
  </si>
  <si>
    <t>Corassano</t>
  </si>
  <si>
    <t>P0217</t>
  </si>
  <si>
    <t>DKC4943</t>
  </si>
  <si>
    <t>P0023</t>
  </si>
  <si>
    <t>Virágzás/nap</t>
  </si>
  <si>
    <t>szártörés(35)</t>
  </si>
  <si>
    <t>szártörés(85)</t>
  </si>
  <si>
    <t>megdőlt</t>
  </si>
  <si>
    <t>virágzás dátuma1</t>
  </si>
  <si>
    <t>virágzás dátuma2</t>
  </si>
  <si>
    <t>85e tő/ha</t>
  </si>
  <si>
    <t>55e tő/ha</t>
  </si>
  <si>
    <t>Átlag_közép</t>
  </si>
  <si>
    <t>Átlag_korai</t>
  </si>
  <si>
    <t>Ha a G2 cellára kattintasz, a H2 cella bal alsó sarkában megjelenik egy ˇ jel</t>
  </si>
  <si>
    <t>Ha megjelent a hibrid, a grafikon érzékelteti a változás irányát, amit aztán szövegesen is olvashatsz</t>
  </si>
  <si>
    <t>Olvasd el a hibridre vonatkozó kiegészítő mért, számolt, megfigyelt adatokat is!</t>
  </si>
  <si>
    <t>Trendvonal_1 helyzete</t>
  </si>
  <si>
    <t>Trendvonal_2 helyzete</t>
  </si>
  <si>
    <t>Küldd el nekünk is a véleményedet!</t>
  </si>
  <si>
    <t xml:space="preserve"> </t>
  </si>
  <si>
    <t xml:space="preserve">2. hibrid </t>
  </si>
  <si>
    <t>1. hibrid t/ha</t>
  </si>
  <si>
    <t>2. hibrid t/ha</t>
  </si>
  <si>
    <t>Kattincs a ˇ-jelre, s megjelenik a teljes hibridlista, amelyekből kiválaszthatod azt, amelyikre kíváncsi vagy</t>
  </si>
  <si>
    <t xml:space="preserve">6. </t>
  </si>
  <si>
    <t xml:space="preserve">7. </t>
  </si>
  <si>
    <t>A továbbiakban szemléld a táblázatot! Ha egy cella fölé húzod a kurzort, rövid magyarázatot találsz</t>
  </si>
  <si>
    <t xml:space="preserve">8. </t>
  </si>
  <si>
    <t>Jobb szélen a legfleső 3 cella írható. Ide beírhatod, hogy milyen magmennyiséggel tervezed a vetést, mennyibe kerül a vetőmag zsákja, és hány mag van egy vásárolt/vásárolni tervezett zsákban. Az alatta lévő cellák a változtatás hatásait mutatják feltételezve, hogy eredetieg 70000 magot vetettél volna</t>
  </si>
  <si>
    <t>Ennek a táblázatnak az a célja, hogy a számokkal való játszadozás során megfogalmazódjanak benned az igények.</t>
  </si>
  <si>
    <t>Ha a G2 cella alatti G14 cellára kattintasz, kiválaszthatod azt a hibridet, amivel össze szeretnéd hasonlítan a G2-ben már kivlaszotottat. Ezután tetszőlegesen hasonlítgathatod a hibrideket egymással!</t>
  </si>
  <si>
    <t>Vidd a kurzort a cellák fölé!</t>
  </si>
  <si>
    <t>Ha nem boldogulsz elsőre, nyisd meg az Info ablakot!</t>
  </si>
  <si>
    <t>Kapcsolat:</t>
  </si>
  <si>
    <t>Magyar Kukorica Klub Egyesület</t>
  </si>
  <si>
    <t>KWS Hypolito</t>
  </si>
  <si>
    <t>Jellemzés</t>
  </si>
  <si>
    <t>Bóly 55e</t>
  </si>
  <si>
    <t>Bóly 85e</t>
  </si>
  <si>
    <t>Cali</t>
  </si>
  <si>
    <t>FF</t>
  </si>
  <si>
    <t xml:space="preserve"> fent kezd, fent végez</t>
  </si>
  <si>
    <t>DKC4391</t>
  </si>
  <si>
    <t>SG167</t>
  </si>
  <si>
    <t>KK</t>
  </si>
  <si>
    <t xml:space="preserve"> középen kezd, középen végez</t>
  </si>
  <si>
    <t>KF</t>
  </si>
  <si>
    <t>középen kezd, fent végez</t>
  </si>
  <si>
    <t>DKC4590</t>
  </si>
  <si>
    <t>Synopsis</t>
  </si>
  <si>
    <t>Loupiac</t>
  </si>
  <si>
    <t>P9610</t>
  </si>
  <si>
    <t>középen kezd, középen végez</t>
  </si>
  <si>
    <t>SyZefir</t>
  </si>
  <si>
    <t>Mv352</t>
  </si>
  <si>
    <t>Filea</t>
  </si>
  <si>
    <t>LK</t>
  </si>
  <si>
    <t>lent kezd, középen végez</t>
  </si>
  <si>
    <t>LL</t>
  </si>
  <si>
    <t xml:space="preserve"> lent kezd, lent végez</t>
  </si>
  <si>
    <t>Barington</t>
  </si>
  <si>
    <t>lent kezd, lent végez</t>
  </si>
  <si>
    <t>DKC4897</t>
  </si>
  <si>
    <t>fent kezd, fent végez</t>
  </si>
  <si>
    <t>Max_korai</t>
  </si>
  <si>
    <t>Mg440</t>
  </si>
  <si>
    <t>Min_korai</t>
  </si>
  <si>
    <t>Közép</t>
  </si>
  <si>
    <t>Armagnac</t>
  </si>
  <si>
    <t>Cadixxio Duo</t>
  </si>
  <si>
    <t>KWS Inteligens</t>
  </si>
  <si>
    <t>Kabaretto</t>
  </si>
  <si>
    <t>P9978</t>
  </si>
  <si>
    <t>Mendy</t>
  </si>
  <si>
    <t>P9903</t>
  </si>
  <si>
    <t>Fornad</t>
  </si>
  <si>
    <t>Extasia</t>
  </si>
  <si>
    <t>P0725</t>
  </si>
  <si>
    <t>DKC5685</t>
  </si>
  <si>
    <t>P9911</t>
  </si>
  <si>
    <t>Max_közép</t>
  </si>
  <si>
    <t>Kalabre</t>
  </si>
  <si>
    <t>Min_középi</t>
  </si>
  <si>
    <t>Device</t>
  </si>
  <si>
    <t>Késői</t>
  </si>
  <si>
    <t>DKC5542</t>
  </si>
  <si>
    <t>Átlag_késői</t>
  </si>
  <si>
    <t>Max_késői</t>
  </si>
  <si>
    <t>Min_késői</t>
  </si>
  <si>
    <t>Töltsd ki a H2, H14 és I2, J2, K2 cellákat!</t>
  </si>
  <si>
    <t>Terményár 1000 Ft/t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</si>
</sst>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Ft&quot;;[Red]\-#,##0\ &quot;Ft&quot;"/>
    <numFmt numFmtId="164" formatCode="0.000"/>
    <numFmt numFmtId="165" formatCode="0_ ;[Red]\-0\ "/>
    <numFmt numFmtId="166" formatCode="0.0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8"/>
      <name val="Calibri"/>
      <family val="2"/>
      <charset val="238"/>
      <scheme val="minor"/>
    </font>
    <font>
      <b/>
      <sz val="14"/>
      <color theme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darkTrellis">
        <fgColor theme="6" tint="0.39994506668294322"/>
        <bgColor theme="8" tint="0.599963377788628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6" borderId="0" xfId="0" applyFont="1" applyFill="1" applyAlignment="1" applyProtection="1">
      <alignment horizontal="center" vertical="center" wrapText="1"/>
      <protection locked="0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textRotation="90" wrapText="1"/>
    </xf>
    <xf numFmtId="2" fontId="0" fillId="0" borderId="0" xfId="0" applyNumberFormat="1"/>
    <xf numFmtId="166" fontId="9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locked="0"/>
    </xf>
    <xf numFmtId="2" fontId="12" fillId="3" borderId="0" xfId="0" applyNumberFormat="1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hidden="1"/>
    </xf>
    <xf numFmtId="164" fontId="6" fillId="2" borderId="0" xfId="0" applyNumberFormat="1" applyFont="1" applyFill="1" applyAlignment="1" applyProtection="1">
      <alignment horizontal="center" vertical="center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9" borderId="0" xfId="0" applyFont="1" applyFill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164" fontId="6" fillId="4" borderId="0" xfId="0" applyNumberFormat="1" applyFont="1" applyFill="1" applyAlignment="1" applyProtection="1">
      <alignment horizontal="center" vertical="center" wrapText="1"/>
      <protection hidden="1"/>
    </xf>
    <xf numFmtId="165" fontId="6" fillId="5" borderId="0" xfId="0" applyNumberFormat="1" applyFont="1" applyFill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4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10" borderId="0" xfId="0" applyFont="1" applyFill="1" applyAlignment="1" applyProtection="1">
      <alignment horizontal="centerContinuous" vertical="center"/>
      <protection hidden="1"/>
    </xf>
    <xf numFmtId="0" fontId="0" fillId="10" borderId="0" xfId="0" applyFill="1" applyAlignment="1" applyProtection="1">
      <alignment horizontal="centerContinuous"/>
      <protection hidden="1"/>
    </xf>
    <xf numFmtId="0" fontId="11" fillId="9" borderId="0" xfId="0" applyFont="1" applyFill="1" applyProtection="1">
      <protection hidden="1"/>
    </xf>
    <xf numFmtId="2" fontId="12" fillId="9" borderId="0" xfId="0" applyNumberFormat="1" applyFont="1" applyFill="1" applyAlignment="1" applyProtection="1">
      <alignment horizontal="centerContinuous" vertical="center"/>
      <protection hidden="1"/>
    </xf>
    <xf numFmtId="2" fontId="12" fillId="10" borderId="0" xfId="0" applyNumberFormat="1" applyFont="1" applyFill="1" applyAlignment="1" applyProtection="1">
      <alignment horizontal="centerContinuous" vertical="center"/>
      <protection hidden="1"/>
    </xf>
    <xf numFmtId="0" fontId="11" fillId="10" borderId="0" xfId="0" applyFont="1" applyFill="1" applyAlignment="1" applyProtection="1">
      <alignment horizontal="left"/>
      <protection hidden="1"/>
    </xf>
    <xf numFmtId="2" fontId="12" fillId="9" borderId="0" xfId="0" applyNumberFormat="1" applyFont="1" applyFill="1" applyAlignment="1" applyProtection="1">
      <alignment horizontal="center" vertical="center"/>
      <protection hidden="1"/>
    </xf>
    <xf numFmtId="2" fontId="12" fillId="10" borderId="0" xfId="0" applyNumberFormat="1" applyFont="1" applyFill="1" applyAlignment="1" applyProtection="1">
      <alignment horizontal="center" vertical="center"/>
      <protection hidden="1"/>
    </xf>
    <xf numFmtId="166" fontId="12" fillId="9" borderId="0" xfId="0" applyNumberFormat="1" applyFont="1" applyFill="1" applyAlignment="1" applyProtection="1">
      <alignment horizontal="center" vertical="center"/>
      <protection hidden="1"/>
    </xf>
    <xf numFmtId="166" fontId="12" fillId="10" borderId="0" xfId="0" applyNumberFormat="1" applyFont="1" applyFill="1" applyAlignment="1" applyProtection="1">
      <alignment horizontal="center" vertical="center"/>
      <protection hidden="1"/>
    </xf>
    <xf numFmtId="2" fontId="15" fillId="10" borderId="0" xfId="0" applyNumberFormat="1" applyFont="1" applyFill="1" applyAlignment="1" applyProtection="1">
      <alignment horizontal="left" vertical="center" wrapText="1"/>
      <protection hidden="1"/>
    </xf>
    <xf numFmtId="2" fontId="16" fillId="3" borderId="0" xfId="0" applyNumberFormat="1" applyFont="1" applyFill="1" applyAlignment="1" applyProtection="1">
      <alignment horizontal="center" vertical="center"/>
      <protection hidden="1"/>
    </xf>
    <xf numFmtId="2" fontId="17" fillId="10" borderId="0" xfId="0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left" wrapText="1"/>
    </xf>
    <xf numFmtId="0" fontId="4" fillId="13" borderId="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0" fillId="13" borderId="0" xfId="0" applyFill="1" applyAlignment="1">
      <alignment wrapText="1"/>
    </xf>
    <xf numFmtId="0" fontId="4" fillId="13" borderId="0" xfId="0" applyFont="1" applyFill="1" applyAlignment="1">
      <alignment horizontal="left" vertical="center"/>
    </xf>
    <xf numFmtId="0" fontId="0" fillId="13" borderId="0" xfId="0" applyFill="1"/>
    <xf numFmtId="0" fontId="10" fillId="12" borderId="0" xfId="0" applyFont="1" applyFill="1" applyAlignment="1" applyProtection="1">
      <alignment horizontal="center" vertical="center" wrapText="1"/>
      <protection locked="0"/>
    </xf>
    <xf numFmtId="0" fontId="10" fillId="1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13" borderId="0" xfId="1" applyFill="1" applyBorder="1" applyAlignment="1">
      <alignment horizontal="left" wrapText="1"/>
    </xf>
    <xf numFmtId="0" fontId="0" fillId="13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9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6" fontId="10" fillId="8" borderId="0" xfId="0" applyNumberFormat="1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20" fillId="11" borderId="0" xfId="1" applyFont="1" applyFill="1" applyAlignment="1" applyProtection="1">
      <alignment horizontal="center" vertical="center"/>
      <protection hidden="1"/>
    </xf>
    <xf numFmtId="0" fontId="6" fillId="14" borderId="0" xfId="0" applyFont="1" applyFill="1" applyAlignment="1" applyProtection="1">
      <alignment horizontal="center" vertical="center" wrapText="1"/>
      <protection hidden="1"/>
    </xf>
    <xf numFmtId="0" fontId="10" fillId="14" borderId="0" xfId="0" applyFont="1" applyFill="1" applyAlignment="1" applyProtection="1">
      <alignment horizontal="center" vertical="center" wrapText="1"/>
      <protection hidden="1"/>
    </xf>
    <xf numFmtId="0" fontId="1" fillId="14" borderId="0" xfId="0" applyFont="1" applyFill="1" applyAlignment="1" applyProtection="1">
      <alignment horizontal="center" vertical="center" wrapText="1"/>
      <protection hidden="1"/>
    </xf>
    <xf numFmtId="0" fontId="21" fillId="7" borderId="0" xfId="0" applyFont="1" applyFill="1" applyAlignment="1" applyProtection="1">
      <alignment horizontal="center" vertical="center" wrapText="1"/>
      <protection hidden="1"/>
    </xf>
    <xf numFmtId="0" fontId="19" fillId="8" borderId="0" xfId="0" applyFont="1" applyFill="1" applyAlignment="1" applyProtection="1">
      <alignment horizontal="center"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1" defaultTableStyle="TableStyleMedium2" defaultPivotStyle="PivotStyleLight16">
    <tableStyle name="Invisible" pivot="0" table="0" count="0" xr9:uid="{C99AE735-9B50-476D-88FE-76BC512B3DE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Tősűrítésre adott reakciók (</a:t>
            </a:r>
            <a:r>
              <a:rPr lang="hu-HU" baseline="0"/>
              <a:t>Bóly, P</a:t>
            </a:r>
            <a:r>
              <a:rPr lang="hu-HU" b="1" baseline="-25000"/>
              <a:t>2</a:t>
            </a:r>
            <a:r>
              <a:rPr lang="hu-HU" baseline="0"/>
              <a:t> természóna, 2021.)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Trend400!$B$1:$C$1</c:f>
              <c:strCache>
                <c:ptCount val="2"/>
                <c:pt idx="0">
                  <c:v>55e tő/ha</c:v>
                </c:pt>
                <c:pt idx="1">
                  <c:v>85e tő/ha</c:v>
                </c:pt>
              </c:strCache>
            </c:strRef>
          </c:cat>
          <c:val>
            <c:numRef>
              <c:f>Trend400!$B$2:$C$2</c:f>
              <c:numCache>
                <c:formatCode>0.00</c:formatCode>
                <c:ptCount val="2"/>
                <c:pt idx="0">
                  <c:v>12.591407819253748</c:v>
                </c:pt>
                <c:pt idx="1">
                  <c:v>13.253337733203024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E-4C72-8164-F2A7565B53BD}"/>
            </c:ext>
          </c:extLst>
        </c:ser>
        <c:ser>
          <c:idx val="1"/>
          <c:order val="1"/>
          <c:tx>
            <c:v>2. Hibrid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Trend400!$B$14:$C$14</c:f>
              <c:numCache>
                <c:formatCode>0.00</c:formatCode>
                <c:ptCount val="2"/>
                <c:pt idx="0">
                  <c:v>12.98598811339944</c:v>
                </c:pt>
                <c:pt idx="1">
                  <c:v>13.887239066870071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5-4076-8B3D-BD89AB0C4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600351"/>
        <c:axId val="1209596191"/>
      </c:lineChart>
      <c:catAx>
        <c:axId val="1209600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Sűrítés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596191"/>
        <c:crosses val="autoZero"/>
        <c:auto val="1"/>
        <c:lblAlgn val="ctr"/>
        <c:lblOffset val="100"/>
        <c:noMultiLvlLbl val="0"/>
      </c:catAx>
      <c:valAx>
        <c:axId val="1209596191"/>
        <c:scaling>
          <c:orientation val="minMax"/>
          <c:max val="15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Termés, t/ha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60035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900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48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Dia!$F$1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Dia!$F$2:$F$3</c:f>
              <c:numCache>
                <c:formatCode>General</c:formatCode>
                <c:ptCount val="2"/>
                <c:pt idx="0">
                  <c:v>14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7-48E4-99EF-A680983095C2}"/>
            </c:ext>
          </c:extLst>
        </c:ser>
        <c:ser>
          <c:idx val="1"/>
          <c:order val="1"/>
          <c:tx>
            <c:strRef>
              <c:f>Dia!$G$1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Dia!$G$2:$G$3</c:f>
              <c:numCache>
                <c:formatCode>General</c:formatCode>
                <c:ptCount val="2"/>
                <c:pt idx="0">
                  <c:v>13.5</c:v>
                </c:pt>
                <c:pt idx="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7-48E4-99EF-A680983095C2}"/>
            </c:ext>
          </c:extLst>
        </c:ser>
        <c:ser>
          <c:idx val="2"/>
          <c:order val="2"/>
          <c:tx>
            <c:strRef>
              <c:f>Dia!$H$1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Dia!$H$2:$H$3</c:f>
              <c:numCache>
                <c:formatCode>General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7-48E4-99EF-A680983095C2}"/>
            </c:ext>
          </c:extLst>
        </c:ser>
        <c:ser>
          <c:idx val="3"/>
          <c:order val="3"/>
          <c:tx>
            <c:strRef>
              <c:f>Dia!$I$1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Dia!$I$2:$I$3</c:f>
              <c:numCache>
                <c:formatCode>General</c:formatCode>
                <c:ptCount val="2"/>
                <c:pt idx="0">
                  <c:v>13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7-48E4-99EF-A680983095C2}"/>
            </c:ext>
          </c:extLst>
        </c:ser>
        <c:ser>
          <c:idx val="4"/>
          <c:order val="4"/>
          <c:tx>
            <c:strRef>
              <c:f>Dia!$J$1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Dia!$J$2:$J$3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57-48E4-99EF-A680983095C2}"/>
            </c:ext>
          </c:extLst>
        </c:ser>
        <c:ser>
          <c:idx val="5"/>
          <c:order val="5"/>
          <c:tx>
            <c:strRef>
              <c:f>Dia!$K$1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Dia!$K$2:$K$3</c:f>
              <c:numCache>
                <c:formatCode>General</c:formatCode>
                <c:ptCount val="2"/>
                <c:pt idx="0">
                  <c:v>11.5</c:v>
                </c:pt>
                <c:pt idx="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7-48E4-99EF-A680983095C2}"/>
            </c:ext>
          </c:extLst>
        </c:ser>
        <c:ser>
          <c:idx val="6"/>
          <c:order val="6"/>
          <c:tx>
            <c:strRef>
              <c:f>Dia!$L$1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Dia!$L$2:$L$3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57-48E4-99EF-A680983095C2}"/>
            </c:ext>
          </c:extLst>
        </c:ser>
        <c:ser>
          <c:idx val="7"/>
          <c:order val="7"/>
          <c:tx>
            <c:strRef>
              <c:f>Dia!$M$1</c:f>
              <c:strCache>
                <c:ptCount val="1"/>
                <c:pt idx="0">
                  <c:v>h8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Dia!$M$2:$M$3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57-48E4-99EF-A680983095C2}"/>
            </c:ext>
          </c:extLst>
        </c:ser>
        <c:ser>
          <c:idx val="8"/>
          <c:order val="8"/>
          <c:tx>
            <c:strRef>
              <c:f>Dia!$N$1</c:f>
              <c:strCache>
                <c:ptCount val="1"/>
                <c:pt idx="0">
                  <c:v>h9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Dia!$N$2:$N$3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57-48E4-99EF-A680983095C2}"/>
            </c:ext>
          </c:extLst>
        </c:ser>
        <c:ser>
          <c:idx val="9"/>
          <c:order val="9"/>
          <c:tx>
            <c:strRef>
              <c:f>Dia!$O$1</c:f>
              <c:strCache>
                <c:ptCount val="1"/>
                <c:pt idx="0">
                  <c:v>h10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Dia!$O$2:$O$3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57-48E4-99EF-A680983095C2}"/>
            </c:ext>
          </c:extLst>
        </c:ser>
        <c:ser>
          <c:idx val="10"/>
          <c:order val="10"/>
          <c:tx>
            <c:strRef>
              <c:f>Dia!$P$1</c:f>
              <c:strCache>
                <c:ptCount val="1"/>
                <c:pt idx="0">
                  <c:v>h11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Dia!$P$2:$P$3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57-48E4-99EF-A680983095C2}"/>
            </c:ext>
          </c:extLst>
        </c:ser>
        <c:ser>
          <c:idx val="11"/>
          <c:order val="11"/>
          <c:tx>
            <c:strRef>
              <c:f>Dia!$Q$1</c:f>
              <c:strCache>
                <c:ptCount val="1"/>
                <c:pt idx="0">
                  <c:v>h12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Dia!$Q$2:$Q$3</c:f>
              <c:numCache>
                <c:formatCode>General</c:formatCode>
                <c:ptCount val="2"/>
                <c:pt idx="0">
                  <c:v>8.5</c:v>
                </c:pt>
                <c:pt idx="1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7-48E4-99EF-A680983095C2}"/>
            </c:ext>
          </c:extLst>
        </c:ser>
        <c:ser>
          <c:idx val="12"/>
          <c:order val="12"/>
          <c:tx>
            <c:strRef>
              <c:f>Dia!$R$1</c:f>
              <c:strCache>
                <c:ptCount val="1"/>
                <c:pt idx="0">
                  <c:v>h13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Dia!$R$2:$R$3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57-48E4-99EF-A680983095C2}"/>
            </c:ext>
          </c:extLst>
        </c:ser>
        <c:ser>
          <c:idx val="13"/>
          <c:order val="13"/>
          <c:tx>
            <c:strRef>
              <c:f>Dia!$S$1</c:f>
              <c:strCache>
                <c:ptCount val="1"/>
                <c:pt idx="0">
                  <c:v>h14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Dia!$S$2:$S$3</c:f>
              <c:numCache>
                <c:formatCode>General</c:formatCode>
                <c:ptCount val="2"/>
                <c:pt idx="0">
                  <c:v>7.5</c:v>
                </c:pt>
                <c:pt idx="1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57-48E4-99EF-A680983095C2}"/>
            </c:ext>
          </c:extLst>
        </c:ser>
        <c:ser>
          <c:idx val="14"/>
          <c:order val="14"/>
          <c:tx>
            <c:strRef>
              <c:f>Dia!$T$1</c:f>
              <c:strCache>
                <c:ptCount val="1"/>
                <c:pt idx="0">
                  <c:v>h15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Dia!$T$2:$T$3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57-48E4-99EF-A6809830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31200"/>
        <c:axId val="399033280"/>
      </c:lineChart>
      <c:catAx>
        <c:axId val="3990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3280"/>
        <c:crosses val="autoZero"/>
        <c:auto val="1"/>
        <c:lblAlgn val="ctr"/>
        <c:lblOffset val="100"/>
        <c:noMultiLvlLbl val="0"/>
      </c:catAx>
      <c:valAx>
        <c:axId val="399033280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9071</xdr:colOff>
      <xdr:row>14</xdr:row>
      <xdr:rowOff>10282</xdr:rowOff>
    </xdr:from>
    <xdr:to>
      <xdr:col>7</xdr:col>
      <xdr:colOff>762000</xdr:colOff>
      <xdr:row>23</xdr:row>
      <xdr:rowOff>6048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B4ED6-22EC-6CAC-260B-ACCC20F08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59070</xdr:colOff>
      <xdr:row>21</xdr:row>
      <xdr:rowOff>4179</xdr:rowOff>
    </xdr:from>
    <xdr:to>
      <xdr:col>5</xdr:col>
      <xdr:colOff>472558</xdr:colOff>
      <xdr:row>22</xdr:row>
      <xdr:rowOff>162102</xdr:rowOff>
    </xdr:to>
    <xdr:pic>
      <xdr:nvPicPr>
        <xdr:cNvPr id="3" name="Kép 2" descr="mkk_logo_01">
          <a:extLst>
            <a:ext uri="{FF2B5EF4-FFF2-40B4-BE49-F238E27FC236}">
              <a16:creationId xmlns:a16="http://schemas.microsoft.com/office/drawing/2014/main" id="{93ABCBC1-9A28-7EC0-635C-7A0D2259C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2798179"/>
          <a:ext cx="1813442" cy="341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1075069</xdr:colOff>
      <xdr:row>20</xdr:row>
      <xdr:rowOff>168457</xdr:rowOff>
    </xdr:from>
    <xdr:to>
      <xdr:col>7</xdr:col>
      <xdr:colOff>765663</xdr:colOff>
      <xdr:row>23</xdr:row>
      <xdr:rowOff>8538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46B0DB2B-A9C0-45F6-4CF3-1987ABE69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9302" y="2779341"/>
          <a:ext cx="960594" cy="389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110490</xdr:rowOff>
    </xdr:from>
    <xdr:to>
      <xdr:col>16</xdr:col>
      <xdr:colOff>7620</xdr:colOff>
      <xdr:row>21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36B9823-CED6-B065-1D4D-B959D32F5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857B674B-437D-4482-B62B-1D36EC400821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10-16T08:54:41.42" personId="{857B674B-437D-4482-B62B-1D36EC400821}" id="{AF9A3CBA-13F0-4191-B1CC-FB0B0CDB4072}">
    <text>A legkisebb tőszámon mért termés, t/ha</text>
  </threadedComment>
  <threadedComment ref="C1" dT="2022-10-16T08:55:42.58" personId="{857B674B-437D-4482-B62B-1D36EC400821}" id="{ABF9DAC8-6A60-4FF9-ACAB-05E342C7E603}">
    <text>A legnagyobb tőszámon mért termés</text>
  </threadedComment>
  <threadedComment ref="E1" dT="2022-10-16T08:56:05.93" personId="{857B674B-437D-4482-B62B-1D36EC400821}" id="{9C47C354-02D9-4D85-82EF-BB0144CEDF86}">
    <text>A változás jellege</text>
  </threadedComment>
  <threadedComment ref="F1" dT="2022-12-03T04:36:36.34" personId="{857B674B-437D-4482-B62B-1D36EC400821}" id="{009FF5DF-EDF9-4D3F-B143-8CC4DD9FDDF8}">
    <text>10000-es tőszámváltozásra adott átlagos válasz, kg/ha</text>
  </threadedComment>
  <threadedComment ref="G1" dT="2022-12-02T20:19:12.47" personId="{857B674B-437D-4482-B62B-1D36EC400821}" id="{003B8A88-87E5-418A-A8FE-30D64D614BA0}">
    <text>Kattincs a hibridnévre! Jobbra, a következő cellában megjelenő ˅ jelre kattintva jelennek meg a választható hibridek</text>
  </threadedComment>
  <threadedComment ref="H1" dT="2022-12-02T20:18:34.98" personId="{857B674B-437D-4482-B62B-1D36EC400821}" id="{A5B49F99-1EB5-413D-9A33-0CA86D4E8244}">
    <text>Az alábbi  cellákba írd az értékesítési árat 1000 Ft/tonnában</text>
  </threadedComment>
  <threadedComment ref="I1" dT="2022-12-12T14:15:29.35" personId="{857B674B-437D-4482-B62B-1D36EC400821}" id="{53487B2B-2568-4048-B055-2DBF01F41970}">
    <text>Írható cella, Tervezett tőszám, 1000 mag</text>
  </threadedComment>
  <threadedComment ref="J1" dT="2022-12-12T14:16:33.96" personId="{857B674B-437D-4482-B62B-1D36EC400821}" id="{8518FF65-4CE5-4F95-96DE-1524D5E2145A}">
    <text>Írható cella: Vásárolt egység, 1000 mag/zsák</text>
  </threadedComment>
  <threadedComment ref="K1" dT="2022-12-12T14:17:30.40" personId="{857B674B-437D-4482-B62B-1D36EC400821}" id="{FDF97053-512B-4794-8472-BF68E20377D8}">
    <text>Írható cella: Egységár, 1000 Ft/zsák</text>
  </threadedComment>
  <threadedComment ref="B2" dT="2022-12-02T08:59:55.67" personId="{857B674B-437D-4482-B62B-1D36EC400821}" id="{9AF63856-2088-4B78-83CF-C3425C9C685B}">
    <text>A trendvonal kiinduló pontjának értéke</text>
  </threadedComment>
  <threadedComment ref="C2" dT="2022-12-02T09:00:30.15" personId="{857B674B-437D-4482-B62B-1D36EC400821}" id="{36EE6CEA-00B9-41A5-8FE0-B6A53FF61CF5}">
    <text>A trendvonal végpontjának értéke</text>
  </threadedComment>
  <threadedComment ref="I2" dT="2022-12-12T14:04:02.34" personId="{857B674B-437D-4482-B62B-1D36EC400821}" id="{EF5ED08B-9FF5-4DDF-A8AF-6735E1CAD8C0}">
    <text>Ft hatás 10000 tő változtatásra, 1. hibrid</text>
  </threadedComment>
  <threadedComment ref="J2" dT="2022-12-12T14:19:32.70" personId="{857B674B-437D-4482-B62B-1D36EC400821}" id="{072A1904-0513-4A1E-8E17-B2F8BF0E01FC}">
    <text>Ft hatás 10000 tő változtatásra, 2. hibrid</text>
  </threadedComment>
  <threadedComment ref="K2" dT="2022-12-12T14:21:09.07" personId="{857B674B-437D-4482-B62B-1D36EC400821}" id="{B76456B5-C660-4BE8-B473-AC25CACA8B59}">
    <text>Vetőmag költség változás, Ft/ha az 55000-hez. Ha - megtakarítás, ha + többleköltség</text>
  </threadedComment>
  <threadedComment ref="B14" dT="2022-12-02T08:59:55.67" personId="{857B674B-437D-4482-B62B-1D36EC400821}" id="{0E7BE589-34C9-4B67-9BB3-2465627920F0}">
    <text>A trendvonal kiinduló pontjának értéke</text>
  </threadedComment>
  <threadedComment ref="C14" dT="2022-12-02T09:00:30.15" personId="{857B674B-437D-4482-B62B-1D36EC400821}" id="{5077FA33-C7C2-4873-88E4-18FA82996BD1}">
    <text>A trendvonal végpontjának értéke</text>
  </threadedComment>
  <threadedComment ref="A15" dT="2022-12-02T06:22:08.50" personId="{857B674B-437D-4482-B62B-1D36EC400821}" id="{84B88BB6-90D7-4FCF-AAEC-1AB476A3E7F8}">
    <text>Tenyészidő csoport</text>
  </threadedComment>
  <threadedComment ref="K15" dT="2022-12-02T06:22:08.50" personId="{857B674B-437D-4482-B62B-1D36EC400821}" id="{681A3132-1C50-4CBF-8055-7CBA5FFD66DB}">
    <text>Tenyészidő csoport</text>
  </threadedComment>
  <threadedComment ref="A16" dT="2022-12-02T06:20:48.03" personId="{857B674B-437D-4482-B62B-1D36EC400821}" id="{C2C1197C-6603-4F52-90CA-A5D98223C571}">
    <text>Hely adata</text>
  </threadedComment>
  <threadedComment ref="K16" dT="2022-12-02T06:20:48.03" personId="{857B674B-437D-4482-B62B-1D36EC400821}" id="{267864AF-F4D1-403F-B1D6-74D3DA3C2CF9}">
    <text>Hely adata</text>
  </threadedComment>
  <threadedComment ref="A17" dT="2022-12-02T06:21:42.42" personId="{857B674B-437D-4482-B62B-1D36EC400821}" id="{E5A57D42-9911-4F2C-860C-9EB77B50BD23}">
    <text>Bólyi kísérleti átlag</text>
  </threadedComment>
  <threadedComment ref="K17" dT="2022-12-02T06:21:42.42" personId="{857B674B-437D-4482-B62B-1D36EC400821}" id="{1A19CD4D-E31B-4FDA-A6BF-FD90412C5FAE}">
    <text>Bólyi kísérleti átlag</text>
  </threadedComment>
  <threadedComment ref="A18" dT="2022-12-02T06:19:44.50" personId="{857B674B-437D-4482-B62B-1D36EC400821}" id="{58D080EF-D443-4894-9B29-3BDBA5629405}">
    <text>Zóna átlag</text>
  </threadedComment>
  <threadedComment ref="K18" dT="2022-12-02T06:19:44.50" personId="{857B674B-437D-4482-B62B-1D36EC400821}" id="{43F2DE27-E5F5-42D5-B9C1-1F51C71E0DFF}">
    <text>Zóna átlag</text>
  </threadedComment>
  <threadedComment ref="A19" dT="2022-12-02T06:20:06.87" personId="{857B674B-437D-4482-B62B-1D36EC400821}" id="{A66CDDE7-6979-4698-8515-1C1849E1EA3B}">
    <text>Zóna átlag</text>
  </threadedComment>
  <threadedComment ref="K19" dT="2022-12-02T06:20:06.87" personId="{857B674B-437D-4482-B62B-1D36EC400821}" id="{74EB9AF4-3F8E-4AF6-B083-D3BF03D79687}">
    <text>Zóna átlag</text>
  </threadedComment>
  <threadedComment ref="B20" dT="2022-12-12T04:15:18.65" personId="{857B674B-437D-4482-B62B-1D36EC400821}" id="{3341B1CB-911A-4491-BBFD-0BB601B59526}">
    <text>Az 55e skálára vonatkozik</text>
  </threadedComment>
  <threadedComment ref="C20" dT="2022-12-12T04:15:53.98" personId="{857B674B-437D-4482-B62B-1D36EC400821}" id="{394B5D27-25B7-4130-82BC-89207747A4ED}">
    <text>A 85e skálára vonatkozik</text>
  </threadedComment>
  <threadedComment ref="I20" dT="2022-12-12T04:17:28.93" personId="{857B674B-437D-4482-B62B-1D36EC400821}" id="{C7DF93ED-83F2-4F8A-AFC5-176A59DAE281}">
    <text>A 85e skálára vonatkozik</text>
  </threadedComment>
  <threadedComment ref="J20" dT="2022-12-12T04:17:28.93" personId="{857B674B-437D-4482-B62B-1D36EC400821}" id="{F01038F6-7C6F-44B0-8175-3F7C53C54912}">
    <text>A 85e skálára vonatkozik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yarkukoricaklub@m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magyarkukoricaklub@me.com" TargetMode="External"/><Relationship Id="rId1" Type="http://schemas.openxmlformats.org/officeDocument/2006/relationships/hyperlink" Target="mailto:magyarkukoricaklub@me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2BB9-61A3-4E76-9179-A63EC15ED261}">
  <sheetPr>
    <tabColor rgb="FFFF0000"/>
  </sheetPr>
  <dimension ref="A1:F15"/>
  <sheetViews>
    <sheetView topLeftCell="A6" zoomScale="177" zoomScaleNormal="177" workbookViewId="0">
      <selection activeCell="B10" sqref="B10"/>
    </sheetView>
  </sheetViews>
  <sheetFormatPr defaultRowHeight="14.4" x14ac:dyDescent="0.3"/>
  <cols>
    <col min="1" max="1" width="8.88671875" style="7"/>
    <col min="2" max="2" width="90.88671875" customWidth="1"/>
  </cols>
  <sheetData>
    <row r="1" spans="1:6" ht="15.6" x14ac:dyDescent="0.3">
      <c r="A1" s="52" t="s">
        <v>16</v>
      </c>
    </row>
    <row r="3" spans="1:6" s="51" customFormat="1" x14ac:dyDescent="0.3">
      <c r="A3" s="53" t="s">
        <v>2</v>
      </c>
      <c r="B3" s="54" t="s">
        <v>69</v>
      </c>
    </row>
    <row r="4" spans="1:6" s="51" customFormat="1" x14ac:dyDescent="0.3">
      <c r="A4" s="53" t="s">
        <v>1</v>
      </c>
      <c r="B4" s="54" t="s">
        <v>79</v>
      </c>
    </row>
    <row r="5" spans="1:6" s="51" customFormat="1" x14ac:dyDescent="0.3">
      <c r="A5" s="53" t="s">
        <v>3</v>
      </c>
      <c r="B5" s="54" t="s">
        <v>70</v>
      </c>
    </row>
    <row r="6" spans="1:6" s="51" customFormat="1" x14ac:dyDescent="0.3">
      <c r="A6" s="53" t="s">
        <v>15</v>
      </c>
      <c r="B6" s="54" t="s">
        <v>35</v>
      </c>
    </row>
    <row r="7" spans="1:6" s="51" customFormat="1" x14ac:dyDescent="0.3">
      <c r="A7" s="53" t="s">
        <v>34</v>
      </c>
      <c r="B7" s="54" t="s">
        <v>71</v>
      </c>
    </row>
    <row r="8" spans="1:6" s="51" customFormat="1" ht="28.8" x14ac:dyDescent="0.3">
      <c r="A8" s="53" t="s">
        <v>80</v>
      </c>
      <c r="B8" s="54" t="s">
        <v>86</v>
      </c>
    </row>
    <row r="9" spans="1:6" s="51" customFormat="1" x14ac:dyDescent="0.3">
      <c r="A9" s="55" t="s">
        <v>81</v>
      </c>
      <c r="B9" s="54" t="s">
        <v>82</v>
      </c>
    </row>
    <row r="10" spans="1:6" s="51" customFormat="1" ht="43.2" x14ac:dyDescent="0.3">
      <c r="A10" s="55" t="s">
        <v>83</v>
      </c>
      <c r="B10" s="54" t="s">
        <v>84</v>
      </c>
      <c r="F10" s="51" t="s">
        <v>75</v>
      </c>
    </row>
    <row r="11" spans="1:6" x14ac:dyDescent="0.3">
      <c r="A11" s="56"/>
      <c r="B11" s="57"/>
    </row>
    <row r="12" spans="1:6" s="59" customFormat="1" x14ac:dyDescent="0.3">
      <c r="A12" s="58" t="s">
        <v>85</v>
      </c>
    </row>
    <row r="13" spans="1:6" s="59" customFormat="1" x14ac:dyDescent="0.3">
      <c r="A13" s="64" t="s">
        <v>89</v>
      </c>
      <c r="B13" s="63" t="s">
        <v>90</v>
      </c>
    </row>
    <row r="14" spans="1:6" s="59" customFormat="1" x14ac:dyDescent="0.3">
      <c r="A14" s="64"/>
    </row>
    <row r="15" spans="1:6" s="59" customFormat="1" x14ac:dyDescent="0.3">
      <c r="A15" s="64"/>
    </row>
  </sheetData>
  <phoneticPr fontId="5" type="noConversion"/>
  <hyperlinks>
    <hyperlink ref="B13" r:id="rId1" xr:uid="{9F7863EE-A2ED-4A2E-ACAE-1344330FA1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FA33-53D7-46E5-9D07-85A7D3D24B69}">
  <sheetPr>
    <tabColor rgb="FF00B050"/>
  </sheetPr>
  <dimension ref="A1:L23"/>
  <sheetViews>
    <sheetView showGridLines="0" tabSelected="1" zoomScale="129" zoomScaleNormal="129" workbookViewId="0">
      <pane xSplit="11" ySplit="23" topLeftCell="M24" activePane="bottomRight" state="frozen"/>
      <selection pane="topRight" activeCell="L1" sqref="L1"/>
      <selection pane="bottomLeft" activeCell="A24" sqref="A24"/>
      <selection pane="bottomRight" activeCell="G2" sqref="G2"/>
    </sheetView>
  </sheetViews>
  <sheetFormatPr defaultColWidth="8.88671875" defaultRowHeight="14.4" x14ac:dyDescent="0.3"/>
  <cols>
    <col min="1" max="1" width="16.44140625" style="2" customWidth="1"/>
    <col min="2" max="2" width="9.77734375" style="2" customWidth="1"/>
    <col min="3" max="3" width="9.88671875" style="2" customWidth="1"/>
    <col min="4" max="4" width="30.33203125" style="2" hidden="1" customWidth="1"/>
    <col min="5" max="5" width="20.44140625" style="2" customWidth="1"/>
    <col min="6" max="6" width="30.21875" style="2" customWidth="1"/>
    <col min="7" max="7" width="18.5546875" style="2" customWidth="1"/>
    <col min="8" max="8" width="11.33203125" style="2" customWidth="1"/>
    <col min="9" max="9" width="13.88671875" style="2" customWidth="1"/>
    <col min="10" max="10" width="12.44140625" style="2" bestFit="1" customWidth="1"/>
    <col min="11" max="11" width="15.5546875" style="2" customWidth="1"/>
    <col min="12" max="12" width="0.21875" style="2" customWidth="1"/>
    <col min="13" max="16384" width="8.88671875" style="2"/>
  </cols>
  <sheetData>
    <row r="1" spans="1:12" ht="51" customHeight="1" x14ac:dyDescent="0.3">
      <c r="A1" s="78" t="s">
        <v>88</v>
      </c>
      <c r="B1" s="23" t="s">
        <v>66</v>
      </c>
      <c r="C1" s="23" t="s">
        <v>65</v>
      </c>
      <c r="D1" s="24"/>
      <c r="E1" s="25" t="s">
        <v>0</v>
      </c>
      <c r="F1" s="23" t="s">
        <v>36</v>
      </c>
      <c r="G1" s="23" t="s">
        <v>37</v>
      </c>
      <c r="H1" s="77" t="s">
        <v>146</v>
      </c>
      <c r="I1" s="60">
        <v>75</v>
      </c>
      <c r="J1" s="61">
        <v>80</v>
      </c>
      <c r="K1" s="61">
        <v>50</v>
      </c>
      <c r="L1" s="22"/>
    </row>
    <row r="2" spans="1:12" s="62" customFormat="1" ht="18" x14ac:dyDescent="0.3">
      <c r="A2" s="27" t="s">
        <v>77</v>
      </c>
      <c r="B2" s="21">
        <f>VLOOKUP($G$2,Munka1!$A$2:$C$42,2,0)</f>
        <v>12.591407819253748</v>
      </c>
      <c r="C2" s="21">
        <f>VLOOKUP(G2,Munka1!$A$2:$C$42,3,0)</f>
        <v>13.253337733203024</v>
      </c>
      <c r="D2" s="28">
        <f>(C2-B2)/5</f>
        <v>0.13238598278985519</v>
      </c>
      <c r="E2" s="29" t="str">
        <f>IF(F2&lt;-1000,"erősen csökkenő",IF(F2&lt;-500,"csökkenő",IF(F2&lt;-300,"kissé csökkenő",IF(F2&lt;0,"stabil",IF(F2&lt;300,"kissé emelkedő",IF(F2&lt;500,"emelkedő",IF(F2&lt;1000,"erősen emelkedő","nagyon erősen emelkedő")))))))</f>
        <v>kissé emelkedő</v>
      </c>
      <c r="F2" s="30">
        <f>(C2-B2)/3*1000</f>
        <v>220.64330464975868</v>
      </c>
      <c r="G2" s="13" t="s">
        <v>68</v>
      </c>
      <c r="H2" s="70">
        <v>130</v>
      </c>
      <c r="I2" s="69">
        <f>F2*H2</f>
        <v>28683.629604468628</v>
      </c>
      <c r="J2" s="69">
        <f>F14*H14</f>
        <v>36050.038138825257</v>
      </c>
      <c r="K2" s="69">
        <f>(K1/J1*I1-70*K1/J1)*1000</f>
        <v>3125</v>
      </c>
      <c r="L2" s="22"/>
    </row>
    <row r="3" spans="1:12" ht="36.6" hidden="1" x14ac:dyDescent="0.45">
      <c r="A3" s="31"/>
      <c r="B3" s="21" t="e">
        <f>VLOOKUP($G$2,Munka1!$A$2:$C$15,2,0)</f>
        <v>#N/A</v>
      </c>
      <c r="C3" s="32"/>
      <c r="D3" s="33"/>
      <c r="E3" s="34"/>
      <c r="F3" s="35"/>
      <c r="H3" s="71"/>
      <c r="I3" s="26"/>
      <c r="J3" s="26"/>
      <c r="K3" s="26"/>
      <c r="L3" s="2" t="s">
        <v>75</v>
      </c>
    </row>
    <row r="4" spans="1:12" ht="23.4" hidden="1" x14ac:dyDescent="0.45">
      <c r="A4" s="31"/>
      <c r="B4" s="21" t="e">
        <f>VLOOKUP($G$2,Munka1!$A$2:$C$15,2,0)</f>
        <v>#N/A</v>
      </c>
      <c r="C4" s="36" t="s">
        <v>14</v>
      </c>
      <c r="D4" s="35" t="s">
        <v>8</v>
      </c>
      <c r="E4" s="35"/>
      <c r="F4" s="35"/>
      <c r="H4" s="71"/>
      <c r="I4" s="26"/>
      <c r="J4" s="26"/>
      <c r="K4" s="26"/>
    </row>
    <row r="5" spans="1:12" ht="23.4" hidden="1" x14ac:dyDescent="0.45">
      <c r="A5" s="31"/>
      <c r="B5" s="21" t="e">
        <f>VLOOKUP($G$2,Munka1!$A$2:$C$15,2,0)</f>
        <v>#N/A</v>
      </c>
      <c r="C5" s="36">
        <v>0.749</v>
      </c>
      <c r="D5" s="35" t="s">
        <v>7</v>
      </c>
      <c r="E5" s="36"/>
      <c r="F5" s="35">
        <v>9.25</v>
      </c>
      <c r="G5" s="2">
        <v>10</v>
      </c>
      <c r="H5" s="72">
        <f>(G5-F5)/5</f>
        <v>0.15</v>
      </c>
      <c r="I5" s="26"/>
      <c r="J5" s="26"/>
      <c r="K5" s="26"/>
    </row>
    <row r="6" spans="1:12" ht="23.4" hidden="1" x14ac:dyDescent="0.45">
      <c r="A6" s="31"/>
      <c r="B6" s="21" t="e">
        <f>VLOOKUP($G$2,Munka1!$A$2:$C$15,2,0)</f>
        <v>#N/A</v>
      </c>
      <c r="C6" s="36">
        <v>0.49</v>
      </c>
      <c r="D6" s="35" t="s">
        <v>6</v>
      </c>
      <c r="E6" s="36"/>
      <c r="F6" s="35"/>
      <c r="H6" s="71"/>
      <c r="I6" s="26"/>
      <c r="J6" s="26"/>
      <c r="K6" s="26"/>
    </row>
    <row r="7" spans="1:12" ht="23.4" hidden="1" x14ac:dyDescent="0.45">
      <c r="A7" s="31"/>
      <c r="B7" s="21" t="e">
        <f>VLOOKUP($G$2,Munka1!$A$2:$C$15,2,0)</f>
        <v>#N/A</v>
      </c>
      <c r="C7" s="36">
        <v>0.249</v>
      </c>
      <c r="D7" s="35" t="s">
        <v>5</v>
      </c>
      <c r="E7" s="36"/>
      <c r="F7" s="35"/>
      <c r="H7" s="71"/>
      <c r="I7" s="26"/>
      <c r="J7" s="26"/>
      <c r="K7" s="26"/>
    </row>
    <row r="8" spans="1:12" ht="23.4" hidden="1" x14ac:dyDescent="0.45">
      <c r="A8" s="31"/>
      <c r="B8" s="21" t="e">
        <f>VLOOKUP($G$2,Munka1!$A$2:$C$15,2,0)</f>
        <v>#N/A</v>
      </c>
      <c r="C8" s="36">
        <v>0</v>
      </c>
      <c r="D8" s="35" t="s">
        <v>4</v>
      </c>
      <c r="E8" s="36"/>
      <c r="F8" s="35"/>
      <c r="H8" s="71"/>
      <c r="I8" s="26"/>
      <c r="J8" s="26"/>
      <c r="K8" s="26"/>
    </row>
    <row r="9" spans="1:12" ht="23.4" hidden="1" x14ac:dyDescent="0.45">
      <c r="A9" s="31"/>
      <c r="B9" s="21" t="e">
        <f>VLOOKUP($G$2,Munka1!$A$2:$C$15,2,0)</f>
        <v>#N/A</v>
      </c>
      <c r="C9" s="37">
        <v>-0.249</v>
      </c>
      <c r="D9" s="35" t="s">
        <v>9</v>
      </c>
      <c r="E9" s="35"/>
      <c r="F9" s="35"/>
      <c r="H9" s="71"/>
      <c r="I9" s="26"/>
      <c r="J9" s="26"/>
      <c r="K9" s="26"/>
    </row>
    <row r="10" spans="1:12" ht="23.4" hidden="1" x14ac:dyDescent="0.45">
      <c r="A10" s="31"/>
      <c r="B10" s="21" t="e">
        <f>VLOOKUP($G$2,Munka1!$A$2:$C$15,2,0)</f>
        <v>#N/A</v>
      </c>
      <c r="C10" s="37">
        <v>-0.49</v>
      </c>
      <c r="D10" s="35" t="s">
        <v>10</v>
      </c>
      <c r="E10" s="35"/>
      <c r="F10" s="35"/>
      <c r="H10" s="71"/>
      <c r="I10" s="26"/>
      <c r="J10" s="26"/>
      <c r="K10" s="26"/>
    </row>
    <row r="11" spans="1:12" ht="23.4" hidden="1" x14ac:dyDescent="0.45">
      <c r="A11" s="31"/>
      <c r="B11" s="21" t="e">
        <f>VLOOKUP($G$2,Munka1!$A$2:$C$15,2,0)</f>
        <v>#N/A</v>
      </c>
      <c r="C11" s="37">
        <v>-0.749</v>
      </c>
      <c r="D11" s="35" t="s">
        <v>11</v>
      </c>
      <c r="E11" s="35"/>
      <c r="F11" s="35"/>
      <c r="H11" s="71"/>
      <c r="I11" s="26"/>
      <c r="J11" s="26"/>
      <c r="K11" s="26"/>
    </row>
    <row r="12" spans="1:12" ht="23.4" hidden="1" customHeight="1" x14ac:dyDescent="0.45">
      <c r="A12" s="31"/>
      <c r="B12" s="21" t="e">
        <f>VLOOKUP($G$2,Munka1!$A$2:$C$15,2,0)</f>
        <v>#N/A</v>
      </c>
      <c r="C12" s="37" t="s">
        <v>13</v>
      </c>
      <c r="D12" s="35" t="s">
        <v>12</v>
      </c>
      <c r="E12" s="26"/>
      <c r="F12" s="26"/>
      <c r="H12" s="71"/>
      <c r="I12" s="26"/>
      <c r="J12" s="26"/>
      <c r="K12" s="26"/>
    </row>
    <row r="13" spans="1:12" ht="18" hidden="1" x14ac:dyDescent="0.3">
      <c r="A13" s="31"/>
      <c r="B13" s="21" t="e">
        <f>VLOOKUP($G$2,Munka1!$A$2:$C$15,2,0)</f>
        <v>#N/A</v>
      </c>
      <c r="C13" s="26"/>
      <c r="D13" s="26"/>
      <c r="E13" s="26"/>
      <c r="F13" s="26"/>
      <c r="H13" s="71"/>
      <c r="I13" s="26"/>
      <c r="J13" s="26"/>
      <c r="K13" s="26"/>
    </row>
    <row r="14" spans="1:12" ht="18" x14ac:dyDescent="0.35">
      <c r="A14" s="27" t="s">
        <v>78</v>
      </c>
      <c r="B14" s="21">
        <f>VLOOKUP($G$14,Munka1!$A$2:$C$42,2,0)</f>
        <v>12.98598811339944</v>
      </c>
      <c r="C14" s="21">
        <f>VLOOKUP($G$14,Munka1!$A$2:$C$42,3,0)</f>
        <v>13.887239066870071</v>
      </c>
      <c r="D14" s="28">
        <f>(C14-B14)/5</f>
        <v>0.18025019069412629</v>
      </c>
      <c r="E14" s="29" t="str">
        <f>IF(F14&lt;-1000,"erősen csökkenő",IF(F14&lt;-500,"csökkenő",IF(F14&lt;-300,"kissé csökkenő",IF(F14&lt;0,"stabil",IF(F14&lt;300,"kissé emelkedő",IF(F14&lt;500,"emelkedő",IF(F14&lt;1000,"erősen emelkedő","nagyon erősen emelkedő")))))))</f>
        <v>emelkedő</v>
      </c>
      <c r="F14" s="30">
        <f>(C14-B14)/3*1000</f>
        <v>300.4169844902105</v>
      </c>
      <c r="G14" s="20" t="s">
        <v>67</v>
      </c>
      <c r="H14" s="20">
        <v>120</v>
      </c>
      <c r="I14" s="38" t="s">
        <v>76</v>
      </c>
      <c r="J14" s="39"/>
      <c r="K14" s="38"/>
    </row>
    <row r="15" spans="1:12" ht="18" x14ac:dyDescent="0.35">
      <c r="A15" s="40" t="s">
        <v>47</v>
      </c>
      <c r="B15" s="41" t="str">
        <f>VLOOKUP($G$2,Munka1!$A$2:$F$42,4,0)</f>
        <v>Korai</v>
      </c>
      <c r="C15" s="41"/>
      <c r="H15" s="6"/>
      <c r="I15" s="42" t="str">
        <f>VLOOKUP($G$14,Munka1!$A$2:$F$42,4,0)</f>
        <v>Közép</v>
      </c>
      <c r="J15" s="39"/>
      <c r="K15" s="43" t="s">
        <v>47</v>
      </c>
    </row>
    <row r="16" spans="1:12" ht="18" x14ac:dyDescent="0.3">
      <c r="A16" s="40" t="s">
        <v>44</v>
      </c>
      <c r="B16" s="44">
        <f>VLOOKUP($G$2,Munka1!$A$2:$F$42,5,0)</f>
        <v>18.726562499999996</v>
      </c>
      <c r="C16" s="44">
        <f>VLOOKUP($G$2,Munka1!$A$2:$F$42,6,0)</f>
        <v>18.200000000000003</v>
      </c>
      <c r="I16" s="45">
        <f>VLOOKUP($G$14,Munka1!$A$2:$F$42,5,0)</f>
        <v>20.784375000000004</v>
      </c>
      <c r="J16" s="45">
        <f>VLOOKUP($G$14,Munka1!$A$2:$F$42,6,0)</f>
        <v>20.811718749999997</v>
      </c>
      <c r="K16" s="43" t="s">
        <v>44</v>
      </c>
    </row>
    <row r="17" spans="1:11" ht="18" x14ac:dyDescent="0.3">
      <c r="A17" s="40" t="s">
        <v>59</v>
      </c>
      <c r="B17" s="46">
        <f>VLOOKUP($G$2,Munka1!$A$2:$K$80,7,0)</f>
        <v>69</v>
      </c>
      <c r="C17" s="46">
        <f>VLOOKUP($G$2,Munka1!$A$2:$K$80,8,0)</f>
        <v>69.984375</v>
      </c>
      <c r="I17" s="47">
        <f>VLOOKUP($G$14,Munka1!$A$2:$K$80,7,0)</f>
        <v>69.84375</v>
      </c>
      <c r="J17" s="47">
        <f>VLOOKUP($G$14,Munka1!$A$2:$K$80,8,0)</f>
        <v>69.9375</v>
      </c>
      <c r="K17" s="43" t="s">
        <v>59</v>
      </c>
    </row>
    <row r="18" spans="1:11" ht="18" x14ac:dyDescent="0.3">
      <c r="A18" s="40" t="s">
        <v>45</v>
      </c>
      <c r="B18" s="44">
        <f>VLOOKUP($G$2,Munka1!$A$2:$K$80,11,0)</f>
        <v>4.0851418318523583E-2</v>
      </c>
      <c r="C18" s="44">
        <f>VLOOKUP($G$2,Munka1!$A$2:$L$80,12,0)</f>
        <v>3.0339805825242715E-2</v>
      </c>
      <c r="I18" s="45">
        <f>VLOOKUP($G$14,Munka1!$A$2:$K$80,11,0)</f>
        <v>0.14340840080971659</v>
      </c>
      <c r="J18" s="45">
        <f>VLOOKUP($G$14,Munka1!$A$2:$L$80,12,0)</f>
        <v>0.16222934738750985</v>
      </c>
      <c r="K18" s="43" t="s">
        <v>45</v>
      </c>
    </row>
    <row r="19" spans="1:11" ht="18" x14ac:dyDescent="0.3">
      <c r="A19" s="40" t="s">
        <v>46</v>
      </c>
      <c r="B19" s="44">
        <f>VLOOKUP($G$2,Munka1!$A$2:$K$80,9,0)</f>
        <v>1.209165968888928</v>
      </c>
      <c r="C19" s="44">
        <f>VLOOKUP($G$2,Munka1!$A$2:$K$80,10,0)</f>
        <v>0.16233730642144867</v>
      </c>
      <c r="I19" s="45">
        <f>VLOOKUP($G$14,Munka1!$A$2:$K$80,9,0)</f>
        <v>0.45650820514403928</v>
      </c>
      <c r="J19" s="45">
        <f>VLOOKUP($G$14,Munka1!$A$2:$K$80,10,0)</f>
        <v>0.29217296257221015</v>
      </c>
      <c r="K19" s="43" t="s">
        <v>46</v>
      </c>
    </row>
    <row r="20" spans="1:11" ht="27.6" x14ac:dyDescent="0.3">
      <c r="A20" s="48" t="s">
        <v>72</v>
      </c>
      <c r="B20" s="49" t="str">
        <f>IF(B2&lt;12,"Lent",IF(B2&lt;13,"Középen",IF(B2&lt;15,"Fent")))</f>
        <v>Középen</v>
      </c>
      <c r="C20" s="49" t="str">
        <f>IF(C2&lt;12,"Lent",IF(C2&lt;13,"Középen",IF(C2&lt;15,"Fent")))</f>
        <v>Fent</v>
      </c>
      <c r="I20" s="45" t="str">
        <f>IF($B$14&lt;12,"Lent",IF($B$14&lt;13,"Középen",IF($B$14&lt;15,"Fent")))</f>
        <v>Középen</v>
      </c>
      <c r="J20" s="45" t="str">
        <f>IF($C$14&lt;12,"Lent",IF($C$14&lt;13,"Középen",IF($C$14&lt;15,"Fent")))</f>
        <v>Fent</v>
      </c>
      <c r="K20" s="50" t="s">
        <v>73</v>
      </c>
    </row>
    <row r="21" spans="1:11" x14ac:dyDescent="0.3">
      <c r="A21" s="73" t="s">
        <v>74</v>
      </c>
      <c r="B21" s="73"/>
      <c r="C21" s="73"/>
      <c r="I21" s="73" t="s">
        <v>74</v>
      </c>
      <c r="J21" s="73"/>
      <c r="K21" s="73"/>
    </row>
    <row r="22" spans="1:11" x14ac:dyDescent="0.3">
      <c r="A22" s="74" t="s">
        <v>87</v>
      </c>
      <c r="B22" s="74"/>
      <c r="C22" s="74"/>
      <c r="E22" s="2" t="s">
        <v>75</v>
      </c>
      <c r="I22" s="75" t="s">
        <v>145</v>
      </c>
      <c r="J22" s="76"/>
      <c r="K22" s="76"/>
    </row>
    <row r="23" spans="1:11" x14ac:dyDescent="0.3">
      <c r="A23" s="74"/>
      <c r="B23" s="74"/>
      <c r="C23" s="74"/>
      <c r="I23" s="76"/>
      <c r="J23" s="76"/>
      <c r="K23" s="76"/>
    </row>
  </sheetData>
  <sheetProtection algorithmName="SHA-512" hashValue="Qml6gazH/HWT77SSF1h1cZ3ceUbx/bgDljC429iXb5Ahvqr7cXrkN7WW0cQGkWKQTUvyKJTy+cug0Qd3jDUpSQ==" saltValue="h6LJAtpdUQueDfVmrkuI0Q==" spinCount="100000" sheet="1" objects="1" scenarios="1"/>
  <sortState xmlns:xlrd2="http://schemas.microsoft.com/office/spreadsheetml/2017/richdata2" ref="B5:C7">
    <sortCondition descending="1" ref="B5:B7"/>
  </sortState>
  <mergeCells count="4">
    <mergeCell ref="A21:C21"/>
    <mergeCell ref="I21:K21"/>
    <mergeCell ref="A22:C23"/>
    <mergeCell ref="I22:K23"/>
  </mergeCells>
  <phoneticPr fontId="5" type="noConversion"/>
  <conditionalFormatting sqref="D1:E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C2 C3 B3:B13 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E1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C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J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operator="lessThanOrEqual" allowBlank="1" showInputMessage="1" showErrorMessage="1" sqref="C2:C4 C14" xr:uid="{C3F4C2A5-99C8-4A77-B129-E3B3D85782F3}">
      <formula1>20</formula1>
    </dataValidation>
  </dataValidations>
  <hyperlinks>
    <hyperlink ref="A21:C21" r:id="rId1" display="Küldd el nekünk is a véleményedet!" xr:uid="{7641CEC3-4B65-461E-BD5A-34348F68D28D}"/>
    <hyperlink ref="I21:K21" r:id="rId2" display="Küldd el nekünk is a véleményedet!" xr:uid="{2DB02B8B-A8C1-4DFA-9F14-5063EAFC4810}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6BD8FD-4135-4EAE-9FC3-FF1DE743441D}">
          <x14:formula1>
            <xm:f>Munka1!$A$2:$A$42</xm:f>
          </x14:formula1>
          <xm:sqref>G2 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4C-2063-4CA9-AF97-C22FE54B6614}">
  <dimension ref="A1:C9"/>
  <sheetViews>
    <sheetView workbookViewId="0">
      <selection sqref="A1:C9"/>
    </sheetView>
  </sheetViews>
  <sheetFormatPr defaultRowHeight="14.4" x14ac:dyDescent="0.3"/>
  <cols>
    <col min="3" max="3" width="31.77734375" bestFit="1" customWidth="1"/>
  </cols>
  <sheetData>
    <row r="1" spans="1:3" ht="23.4" x14ac:dyDescent="0.3">
      <c r="A1" s="3">
        <v>5</v>
      </c>
      <c r="B1" s="3">
        <v>0</v>
      </c>
      <c r="C1" s="3" t="s">
        <v>4</v>
      </c>
    </row>
    <row r="2" spans="1:3" ht="23.4" x14ac:dyDescent="0.3">
      <c r="A2" s="3">
        <v>4</v>
      </c>
      <c r="B2" s="3">
        <v>0.249</v>
      </c>
      <c r="C2" s="3" t="s">
        <v>5</v>
      </c>
    </row>
    <row r="3" spans="1:3" ht="23.4" x14ac:dyDescent="0.3">
      <c r="A3" s="3">
        <v>3</v>
      </c>
      <c r="B3" s="3">
        <v>0.49</v>
      </c>
      <c r="C3" s="3" t="s">
        <v>6</v>
      </c>
    </row>
    <row r="4" spans="1:3" ht="23.4" x14ac:dyDescent="0.3">
      <c r="A4" s="3">
        <v>2</v>
      </c>
      <c r="B4" s="3">
        <v>0.749</v>
      </c>
      <c r="C4" s="3" t="s">
        <v>7</v>
      </c>
    </row>
    <row r="5" spans="1:3" ht="23.4" x14ac:dyDescent="0.45">
      <c r="A5" s="3">
        <v>1</v>
      </c>
      <c r="B5" s="3" t="s">
        <v>14</v>
      </c>
      <c r="C5" s="1" t="s">
        <v>8</v>
      </c>
    </row>
    <row r="6" spans="1:3" ht="23.4" x14ac:dyDescent="0.45">
      <c r="A6" s="3">
        <v>6</v>
      </c>
      <c r="B6" s="4">
        <v>-0.249</v>
      </c>
      <c r="C6" s="1" t="s">
        <v>9</v>
      </c>
    </row>
    <row r="7" spans="1:3" ht="23.4" x14ac:dyDescent="0.45">
      <c r="A7" s="3">
        <v>7</v>
      </c>
      <c r="B7" s="4">
        <v>-0.49</v>
      </c>
      <c r="C7" s="1" t="s">
        <v>10</v>
      </c>
    </row>
    <row r="8" spans="1:3" ht="23.4" x14ac:dyDescent="0.45">
      <c r="A8" s="3">
        <v>8</v>
      </c>
      <c r="B8" s="4">
        <v>-0.749</v>
      </c>
      <c r="C8" s="1" t="s">
        <v>11</v>
      </c>
    </row>
    <row r="9" spans="1:3" ht="23.4" x14ac:dyDescent="0.45">
      <c r="A9" s="3">
        <v>9</v>
      </c>
      <c r="B9" s="4" t="s">
        <v>13</v>
      </c>
      <c r="C9" s="2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4A0C-F1AB-4ED8-9708-EF1E59AEC4FF}">
  <dimension ref="A1:AE64"/>
  <sheetViews>
    <sheetView zoomScale="126" workbookViewId="0">
      <selection sqref="A1:XFD1048576"/>
    </sheetView>
  </sheetViews>
  <sheetFormatPr defaultRowHeight="14.4" x14ac:dyDescent="0.3"/>
  <cols>
    <col min="5" max="6" width="9.6640625" bestFit="1" customWidth="1"/>
    <col min="14" max="14" width="42.5546875" bestFit="1" customWidth="1"/>
    <col min="29" max="29" width="13" bestFit="1" customWidth="1"/>
  </cols>
  <sheetData>
    <row r="1" spans="1:31" ht="46.8" x14ac:dyDescent="0.3">
      <c r="A1" s="8"/>
      <c r="B1" s="10" t="s">
        <v>51</v>
      </c>
      <c r="C1" s="10" t="s">
        <v>52</v>
      </c>
      <c r="D1" s="12" t="s">
        <v>43</v>
      </c>
      <c r="E1" s="12" t="s">
        <v>48</v>
      </c>
      <c r="F1" s="12" t="s">
        <v>49</v>
      </c>
      <c r="G1" s="12" t="s">
        <v>63</v>
      </c>
      <c r="H1" s="12" t="s">
        <v>64</v>
      </c>
      <c r="I1" s="12" t="s">
        <v>60</v>
      </c>
      <c r="J1" s="12" t="s">
        <v>61</v>
      </c>
      <c r="K1" s="12" t="s">
        <v>62</v>
      </c>
      <c r="L1" s="12"/>
      <c r="M1" s="12" t="s">
        <v>92</v>
      </c>
      <c r="N1" s="12"/>
      <c r="O1" s="8" t="s">
        <v>50</v>
      </c>
      <c r="P1" s="16" t="s">
        <v>93</v>
      </c>
      <c r="Q1" s="16" t="s">
        <v>94</v>
      </c>
      <c r="R1" s="8" t="s">
        <v>50</v>
      </c>
      <c r="S1" s="16" t="s">
        <v>93</v>
      </c>
      <c r="T1" s="16" t="s">
        <v>94</v>
      </c>
      <c r="U1" s="8" t="s">
        <v>50</v>
      </c>
      <c r="V1" s="16" t="s">
        <v>93</v>
      </c>
      <c r="W1" s="16" t="s">
        <v>94</v>
      </c>
      <c r="X1" t="s">
        <v>50</v>
      </c>
      <c r="Y1" t="s">
        <v>93</v>
      </c>
      <c r="Z1" t="s">
        <v>94</v>
      </c>
      <c r="AA1" t="s">
        <v>93</v>
      </c>
    </row>
    <row r="2" spans="1:31" x14ac:dyDescent="0.3">
      <c r="A2" s="9" t="s">
        <v>91</v>
      </c>
      <c r="B2" s="18">
        <v>13.934307886261546</v>
      </c>
      <c r="C2" s="18">
        <v>14.476503252394268</v>
      </c>
      <c r="D2" t="s">
        <v>42</v>
      </c>
      <c r="E2" s="17">
        <f>VLOOKUP($A2,$O$2:$Q$49,2,0)</f>
        <v>17.024999999999999</v>
      </c>
      <c r="F2" s="17">
        <f>VLOOKUP($A2,$O$2:$Q$49,3,0)</f>
        <v>17.112500000000001</v>
      </c>
      <c r="G2" s="17">
        <f>VLOOKUP($A2,$R$2:$T$49,2,0)</f>
        <v>68.5</v>
      </c>
      <c r="H2" s="17">
        <f>VLOOKUP($A2,$R$2:$T$49,3,0)</f>
        <v>69.75</v>
      </c>
      <c r="I2" s="17">
        <f>VLOOKUP($A2,$U$2:$W$49,2,0)</f>
        <v>0.67141312184571011</v>
      </c>
      <c r="J2" s="17">
        <f>VLOOKUP($A2,$U$2:$W$49,3,0)</f>
        <v>0</v>
      </c>
      <c r="K2" s="17">
        <f>VLOOKUP($A2,$X$2:$Z$49,2,0)</f>
        <v>0</v>
      </c>
      <c r="L2" s="17">
        <f>VLOOKUP($A2,$X$2:$Z$49,3,0)</f>
        <v>0</v>
      </c>
      <c r="M2" s="17" t="str">
        <f>VLOOKUP($A2,$AC$2:$AD$40,2,0)</f>
        <v>FF</v>
      </c>
      <c r="N2" s="17" t="str">
        <f>VLOOKUP($A2,$AC$2:$AE$49,3,0)</f>
        <v xml:space="preserve"> fent kezd, fent végez</v>
      </c>
      <c r="O2" s="65" t="s">
        <v>95</v>
      </c>
      <c r="P2" s="11">
        <v>18.362499999999997</v>
      </c>
      <c r="Q2" s="11">
        <v>18.074999999999999</v>
      </c>
      <c r="R2" s="65" t="s">
        <v>95</v>
      </c>
      <c r="S2" s="11">
        <v>68</v>
      </c>
      <c r="T2" s="11">
        <v>69.75</v>
      </c>
      <c r="U2" s="65" t="s">
        <v>95</v>
      </c>
      <c r="V2" s="11">
        <v>3.2448145820238841</v>
      </c>
      <c r="W2" s="11">
        <v>0</v>
      </c>
      <c r="X2" t="s">
        <v>95</v>
      </c>
      <c r="Y2">
        <v>0</v>
      </c>
      <c r="Z2">
        <v>0</v>
      </c>
      <c r="AA2">
        <v>0</v>
      </c>
      <c r="AC2" s="9" t="s">
        <v>91</v>
      </c>
      <c r="AD2" s="9" t="s">
        <v>96</v>
      </c>
      <c r="AE2" s="9" t="s">
        <v>97</v>
      </c>
    </row>
    <row r="3" spans="1:31" x14ac:dyDescent="0.3">
      <c r="A3" s="9" t="s">
        <v>38</v>
      </c>
      <c r="B3" s="18">
        <v>13.006799834731758</v>
      </c>
      <c r="C3" s="18">
        <v>13.846884534706332</v>
      </c>
      <c r="D3" t="s">
        <v>42</v>
      </c>
      <c r="E3" s="17">
        <f t="shared" ref="E3:E49" si="0">VLOOKUP($A3,$O$2:$Q$49,2,0)</f>
        <v>18.137499999999999</v>
      </c>
      <c r="F3" s="17">
        <f t="shared" ref="F3:F49" si="1">VLOOKUP($A3,$O$2:$Q$49,3,0)</f>
        <v>16.9375</v>
      </c>
      <c r="G3" s="17">
        <f t="shared" ref="G3:G49" si="2">VLOOKUP($A3,$R$2:$T$49,2,0)</f>
        <v>67.25</v>
      </c>
      <c r="H3" s="17">
        <f t="shared" ref="H3:H49" si="3">VLOOKUP($A3,$R$2:$T$49,3,0)</f>
        <v>69</v>
      </c>
      <c r="I3" s="17">
        <f t="shared" ref="I3:I49" si="4">VLOOKUP($A3,$U$2:$W$49,2,0)</f>
        <v>1.3219000235646672</v>
      </c>
      <c r="J3" s="17">
        <f t="shared" ref="J3:J49" si="5">VLOOKUP($A3,$U$2:$W$49,3,0)</f>
        <v>0.46518607442977189</v>
      </c>
      <c r="K3" s="17">
        <f t="shared" ref="K3:K49" si="6">VLOOKUP($A3,$X$2:$Z$49,2,0)</f>
        <v>0</v>
      </c>
      <c r="L3" s="17">
        <f t="shared" ref="L3:L49" si="7">VLOOKUP($A3,$X$2:$Z$49,3,0)</f>
        <v>0</v>
      </c>
      <c r="M3" s="17" t="str">
        <f t="shared" ref="M3:M46" si="8">VLOOKUP($A3,$AC$2:$AD$40,2,0)</f>
        <v>KF</v>
      </c>
      <c r="N3" s="17" t="str">
        <f t="shared" ref="N3:N46" si="9">VLOOKUP($A3,$AC$2:$AE$49,3,0)</f>
        <v>középen kezd, fent végez</v>
      </c>
      <c r="O3" s="65" t="s">
        <v>98</v>
      </c>
      <c r="P3" s="11">
        <v>17.975000000000001</v>
      </c>
      <c r="Q3" s="11">
        <v>18.325000000000003</v>
      </c>
      <c r="R3" s="65" t="s">
        <v>98</v>
      </c>
      <c r="S3" s="11">
        <v>69</v>
      </c>
      <c r="T3" s="11">
        <v>70.5</v>
      </c>
      <c r="U3" s="65" t="s">
        <v>98</v>
      </c>
      <c r="V3" s="11">
        <v>0.92607313195548491</v>
      </c>
      <c r="W3" s="11">
        <v>0.47831632653061223</v>
      </c>
      <c r="X3" t="s">
        <v>98</v>
      </c>
      <c r="Y3">
        <v>0</v>
      </c>
      <c r="Z3">
        <v>0</v>
      </c>
      <c r="AA3">
        <v>0</v>
      </c>
      <c r="AC3" s="9" t="s">
        <v>99</v>
      </c>
      <c r="AD3" s="9" t="s">
        <v>100</v>
      </c>
      <c r="AE3" s="9" t="s">
        <v>101</v>
      </c>
    </row>
    <row r="4" spans="1:31" x14ac:dyDescent="0.3">
      <c r="A4" s="9" t="s">
        <v>40</v>
      </c>
      <c r="B4" s="18">
        <v>12.85531570472074</v>
      </c>
      <c r="C4" s="18">
        <v>13.741254873294348</v>
      </c>
      <c r="D4" t="s">
        <v>42</v>
      </c>
      <c r="E4" s="17">
        <f t="shared" si="0"/>
        <v>19.662500000000001</v>
      </c>
      <c r="F4" s="17">
        <f t="shared" si="1"/>
        <v>19.074999999999999</v>
      </c>
      <c r="G4" s="17">
        <f t="shared" si="2"/>
        <v>69.5</v>
      </c>
      <c r="H4" s="17">
        <f t="shared" si="3"/>
        <v>70.25</v>
      </c>
      <c r="I4" s="17">
        <f t="shared" si="4"/>
        <v>1.2904858299595141</v>
      </c>
      <c r="J4" s="17">
        <f t="shared" si="5"/>
        <v>0</v>
      </c>
      <c r="K4" s="17">
        <f t="shared" si="6"/>
        <v>0.3289473684210526</v>
      </c>
      <c r="L4" s="17">
        <f t="shared" si="7"/>
        <v>0</v>
      </c>
      <c r="M4" s="17" t="str">
        <f t="shared" si="8"/>
        <v>KF</v>
      </c>
      <c r="N4" s="17" t="str">
        <f t="shared" si="9"/>
        <v>középen kezd, fent végez</v>
      </c>
      <c r="O4" s="65" t="s">
        <v>40</v>
      </c>
      <c r="P4" s="11">
        <v>19.662500000000001</v>
      </c>
      <c r="Q4" s="11">
        <v>19.074999999999999</v>
      </c>
      <c r="R4" s="65" t="s">
        <v>40</v>
      </c>
      <c r="S4" s="11">
        <v>69.5</v>
      </c>
      <c r="T4" s="11">
        <v>70.25</v>
      </c>
      <c r="U4" s="65" t="s">
        <v>40</v>
      </c>
      <c r="V4" s="11">
        <v>1.2904858299595141</v>
      </c>
      <c r="W4" s="11">
        <v>0</v>
      </c>
      <c r="X4" t="s">
        <v>40</v>
      </c>
      <c r="Y4">
        <v>0.3289473684210526</v>
      </c>
      <c r="Z4">
        <v>0</v>
      </c>
      <c r="AA4">
        <v>0.3289473684210526</v>
      </c>
      <c r="AC4" s="9" t="s">
        <v>39</v>
      </c>
      <c r="AD4" s="9" t="s">
        <v>102</v>
      </c>
      <c r="AE4" s="9" t="s">
        <v>103</v>
      </c>
    </row>
    <row r="5" spans="1:31" x14ac:dyDescent="0.3">
      <c r="A5" s="9" t="s">
        <v>39</v>
      </c>
      <c r="B5" s="18">
        <v>13.079859204169846</v>
      </c>
      <c r="C5" s="18">
        <v>13.772684496567505</v>
      </c>
      <c r="D5" t="s">
        <v>42</v>
      </c>
      <c r="E5" s="17">
        <f t="shared" si="0"/>
        <v>16.337499999999999</v>
      </c>
      <c r="F5" s="17">
        <f t="shared" si="1"/>
        <v>16.4375</v>
      </c>
      <c r="G5" s="17">
        <f t="shared" si="2"/>
        <v>68.5</v>
      </c>
      <c r="H5" s="17">
        <f t="shared" si="3"/>
        <v>69.75</v>
      </c>
      <c r="I5" s="17">
        <f t="shared" si="4"/>
        <v>2.0303640021949878</v>
      </c>
      <c r="J5" s="17">
        <f t="shared" si="5"/>
        <v>0</v>
      </c>
      <c r="K5" s="17">
        <f t="shared" si="6"/>
        <v>0</v>
      </c>
      <c r="L5" s="17">
        <f t="shared" si="7"/>
        <v>0</v>
      </c>
      <c r="M5" s="17" t="str">
        <f t="shared" si="8"/>
        <v>KF</v>
      </c>
      <c r="N5" s="17" t="str">
        <f t="shared" si="9"/>
        <v>középen kezd, fent végez</v>
      </c>
      <c r="O5" s="65" t="s">
        <v>104</v>
      </c>
      <c r="P5" s="11">
        <v>18.775000000000002</v>
      </c>
      <c r="Q5" s="11">
        <v>18.3</v>
      </c>
      <c r="R5" s="65" t="s">
        <v>104</v>
      </c>
      <c r="S5" s="11">
        <v>69.25</v>
      </c>
      <c r="T5" s="11">
        <v>70.25</v>
      </c>
      <c r="U5" s="65" t="s">
        <v>104</v>
      </c>
      <c r="V5" s="11">
        <v>0.65800865800865804</v>
      </c>
      <c r="W5" s="11">
        <v>0</v>
      </c>
      <c r="X5" t="s">
        <v>104</v>
      </c>
      <c r="Y5">
        <v>0</v>
      </c>
      <c r="Z5">
        <v>0</v>
      </c>
      <c r="AA5">
        <v>0</v>
      </c>
      <c r="AC5" s="9" t="s">
        <v>38</v>
      </c>
      <c r="AD5" s="9" t="s">
        <v>102</v>
      </c>
      <c r="AE5" s="9" t="s">
        <v>103</v>
      </c>
    </row>
    <row r="6" spans="1:31" x14ac:dyDescent="0.3">
      <c r="A6" s="9" t="s">
        <v>105</v>
      </c>
      <c r="B6" s="18">
        <v>12.616211119586406</v>
      </c>
      <c r="C6" s="18">
        <v>13.367175714043563</v>
      </c>
      <c r="D6" t="s">
        <v>42</v>
      </c>
      <c r="E6" s="17">
        <f t="shared" si="0"/>
        <v>18.074999999999999</v>
      </c>
      <c r="F6" s="17">
        <f t="shared" si="1"/>
        <v>18.350000000000001</v>
      </c>
      <c r="G6" s="17">
        <f t="shared" si="2"/>
        <v>71</v>
      </c>
      <c r="H6" s="17">
        <f t="shared" si="3"/>
        <v>69.75</v>
      </c>
      <c r="I6" s="17">
        <f t="shared" si="4"/>
        <v>0.98257006151742987</v>
      </c>
      <c r="J6" s="17">
        <f t="shared" si="5"/>
        <v>0.24752475247524752</v>
      </c>
      <c r="K6" s="17">
        <f t="shared" si="6"/>
        <v>0</v>
      </c>
      <c r="L6" s="17">
        <f t="shared" si="7"/>
        <v>0</v>
      </c>
      <c r="M6" s="17" t="str">
        <f t="shared" si="8"/>
        <v>KK</v>
      </c>
      <c r="N6" s="17" t="str">
        <f t="shared" si="9"/>
        <v>középen kezd, középen végez</v>
      </c>
      <c r="O6" s="65" t="s">
        <v>91</v>
      </c>
      <c r="P6" s="11">
        <v>17.024999999999999</v>
      </c>
      <c r="Q6" s="11">
        <v>17.112500000000001</v>
      </c>
      <c r="R6" s="65" t="s">
        <v>91</v>
      </c>
      <c r="S6" s="11">
        <v>68.5</v>
      </c>
      <c r="T6" s="11">
        <v>69.75</v>
      </c>
      <c r="U6" s="65" t="s">
        <v>91</v>
      </c>
      <c r="V6" s="11">
        <v>0.67141312184571011</v>
      </c>
      <c r="W6" s="11">
        <v>0</v>
      </c>
      <c r="X6" s="65" t="s">
        <v>91</v>
      </c>
      <c r="Y6">
        <v>0</v>
      </c>
      <c r="Z6">
        <v>0</v>
      </c>
      <c r="AA6">
        <v>0</v>
      </c>
      <c r="AC6" s="9" t="s">
        <v>40</v>
      </c>
      <c r="AD6" s="9" t="s">
        <v>102</v>
      </c>
      <c r="AE6" s="9" t="s">
        <v>103</v>
      </c>
    </row>
    <row r="7" spans="1:31" x14ac:dyDescent="0.3">
      <c r="A7" s="9" t="s">
        <v>99</v>
      </c>
      <c r="B7" s="18">
        <v>13.612762628188829</v>
      </c>
      <c r="C7" s="18">
        <v>13.817442103144334</v>
      </c>
      <c r="D7" t="s">
        <v>42</v>
      </c>
      <c r="E7" s="17">
        <f t="shared" si="0"/>
        <v>18.137499999999999</v>
      </c>
      <c r="F7" s="17">
        <f t="shared" si="1"/>
        <v>16.912500000000001</v>
      </c>
      <c r="G7" s="17">
        <f t="shared" si="2"/>
        <v>71.75</v>
      </c>
      <c r="H7" s="17">
        <f t="shared" si="3"/>
        <v>72</v>
      </c>
      <c r="I7" s="17">
        <f t="shared" si="4"/>
        <v>0.97402597402597402</v>
      </c>
      <c r="J7" s="17">
        <f t="shared" si="5"/>
        <v>0.48543689320388345</v>
      </c>
      <c r="K7" s="17">
        <f t="shared" si="6"/>
        <v>0</v>
      </c>
      <c r="L7" s="17">
        <f t="shared" si="7"/>
        <v>0.24271844660194172</v>
      </c>
      <c r="M7" s="17" t="str">
        <f t="shared" si="8"/>
        <v>KK</v>
      </c>
      <c r="N7" s="17" t="str">
        <f t="shared" si="9"/>
        <v xml:space="preserve"> középen kezd, középen végez</v>
      </c>
      <c r="O7" s="65" t="s">
        <v>106</v>
      </c>
      <c r="P7" s="11">
        <v>20.037500000000001</v>
      </c>
      <c r="Q7" s="11">
        <v>20.5</v>
      </c>
      <c r="R7" s="65" t="s">
        <v>106</v>
      </c>
      <c r="S7" s="11">
        <v>69</v>
      </c>
      <c r="T7" s="11">
        <v>70.75</v>
      </c>
      <c r="U7" s="65" t="s">
        <v>106</v>
      </c>
      <c r="V7" s="11">
        <v>0.64113102087785634</v>
      </c>
      <c r="W7" s="11">
        <v>0.21739130434782608</v>
      </c>
      <c r="X7" t="s">
        <v>106</v>
      </c>
      <c r="Y7">
        <v>0.32467532467532467</v>
      </c>
      <c r="Z7">
        <v>0</v>
      </c>
      <c r="AA7">
        <v>0.32467532467532467</v>
      </c>
      <c r="AC7" s="9" t="s">
        <v>107</v>
      </c>
      <c r="AD7" s="9" t="s">
        <v>100</v>
      </c>
      <c r="AE7" s="9" t="s">
        <v>108</v>
      </c>
    </row>
    <row r="8" spans="1:31" x14ac:dyDescent="0.3">
      <c r="A8" s="9" t="s">
        <v>107</v>
      </c>
      <c r="B8" s="18">
        <v>12.794237647258241</v>
      </c>
      <c r="C8" s="18">
        <v>13.529902851936601</v>
      </c>
      <c r="D8" t="s">
        <v>42</v>
      </c>
      <c r="E8" s="17">
        <f t="shared" si="0"/>
        <v>19.125</v>
      </c>
      <c r="F8" s="17">
        <f t="shared" si="1"/>
        <v>18.274999999999999</v>
      </c>
      <c r="G8" s="17">
        <f t="shared" si="2"/>
        <v>68</v>
      </c>
      <c r="H8" s="17">
        <f t="shared" si="3"/>
        <v>69.25</v>
      </c>
      <c r="I8" s="17">
        <f t="shared" si="4"/>
        <v>2.0123839009287923</v>
      </c>
      <c r="J8" s="17">
        <f t="shared" si="5"/>
        <v>0</v>
      </c>
      <c r="K8" s="17">
        <f t="shared" si="6"/>
        <v>0</v>
      </c>
      <c r="L8" s="17">
        <f t="shared" si="7"/>
        <v>0</v>
      </c>
      <c r="M8" s="17" t="str">
        <f t="shared" si="8"/>
        <v>KK</v>
      </c>
      <c r="N8" s="17" t="str">
        <f t="shared" si="9"/>
        <v>középen kezd, középen végez</v>
      </c>
      <c r="O8" s="65" t="s">
        <v>41</v>
      </c>
      <c r="P8" s="11">
        <v>18.962499999999999</v>
      </c>
      <c r="Q8" s="11">
        <v>17.450000000000003</v>
      </c>
      <c r="R8" s="65" t="s">
        <v>41</v>
      </c>
      <c r="S8" s="11">
        <v>69</v>
      </c>
      <c r="T8" s="11">
        <v>70</v>
      </c>
      <c r="U8" s="65" t="s">
        <v>41</v>
      </c>
      <c r="V8" s="11">
        <v>1.9750519750519753</v>
      </c>
      <c r="W8" s="11">
        <v>0.25510204081632654</v>
      </c>
      <c r="X8" t="s">
        <v>41</v>
      </c>
      <c r="Y8">
        <v>0</v>
      </c>
      <c r="Z8">
        <v>0</v>
      </c>
      <c r="AA8">
        <v>0</v>
      </c>
      <c r="AC8" s="9" t="s">
        <v>109</v>
      </c>
      <c r="AD8" s="9" t="s">
        <v>102</v>
      </c>
      <c r="AE8" s="9" t="s">
        <v>103</v>
      </c>
    </row>
    <row r="9" spans="1:31" x14ac:dyDescent="0.3">
      <c r="A9" s="9" t="s">
        <v>98</v>
      </c>
      <c r="B9" s="18">
        <v>12.631072230697514</v>
      </c>
      <c r="C9" s="18">
        <v>13.374714329604199</v>
      </c>
      <c r="D9" t="s">
        <v>42</v>
      </c>
      <c r="E9" s="17">
        <f t="shared" si="0"/>
        <v>17.975000000000001</v>
      </c>
      <c r="F9" s="17">
        <f t="shared" si="1"/>
        <v>18.325000000000003</v>
      </c>
      <c r="G9" s="17">
        <f t="shared" si="2"/>
        <v>69</v>
      </c>
      <c r="H9" s="17">
        <f t="shared" si="3"/>
        <v>70.5</v>
      </c>
      <c r="I9" s="17">
        <f t="shared" si="4"/>
        <v>0.92607313195548491</v>
      </c>
      <c r="J9" s="17">
        <f t="shared" si="5"/>
        <v>0.47831632653061223</v>
      </c>
      <c r="K9" s="17">
        <f t="shared" si="6"/>
        <v>0</v>
      </c>
      <c r="L9" s="17">
        <f t="shared" si="7"/>
        <v>0</v>
      </c>
      <c r="M9" s="17" t="str">
        <f t="shared" si="8"/>
        <v>KK</v>
      </c>
      <c r="N9" s="17" t="str">
        <f t="shared" si="9"/>
        <v>középen kezd, középen végez</v>
      </c>
      <c r="O9" s="65" t="s">
        <v>110</v>
      </c>
      <c r="P9" s="11">
        <v>22.537500000000001</v>
      </c>
      <c r="Q9" s="11">
        <v>20.887500000000003</v>
      </c>
      <c r="R9" s="65" t="s">
        <v>110</v>
      </c>
      <c r="S9" s="11">
        <v>70</v>
      </c>
      <c r="T9" s="11">
        <v>71</v>
      </c>
      <c r="U9" s="65" t="s">
        <v>110</v>
      </c>
      <c r="V9" s="11">
        <v>0</v>
      </c>
      <c r="W9" s="11">
        <v>0.2232142857142857</v>
      </c>
      <c r="X9" t="s">
        <v>110</v>
      </c>
      <c r="Y9">
        <v>0</v>
      </c>
      <c r="Z9">
        <v>0</v>
      </c>
      <c r="AA9">
        <v>0</v>
      </c>
      <c r="AC9" s="9" t="s">
        <v>41</v>
      </c>
      <c r="AD9" s="9" t="s">
        <v>100</v>
      </c>
      <c r="AE9" s="9" t="s">
        <v>101</v>
      </c>
    </row>
    <row r="10" spans="1:31" x14ac:dyDescent="0.3">
      <c r="A10" s="9" t="s">
        <v>109</v>
      </c>
      <c r="B10" s="18">
        <v>12.630479066022543</v>
      </c>
      <c r="C10" s="18">
        <v>13.660070662768028</v>
      </c>
      <c r="D10" t="s">
        <v>42</v>
      </c>
      <c r="E10" s="17">
        <f t="shared" si="0"/>
        <v>20.087499999999999</v>
      </c>
      <c r="F10" s="17">
        <f t="shared" si="1"/>
        <v>18.587499999999999</v>
      </c>
      <c r="G10" s="17">
        <f t="shared" si="2"/>
        <v>69.75</v>
      </c>
      <c r="H10" s="17">
        <f t="shared" si="3"/>
        <v>69.75</v>
      </c>
      <c r="I10" s="17">
        <f t="shared" si="4"/>
        <v>0.63131313131313127</v>
      </c>
      <c r="J10" s="17">
        <f t="shared" si="5"/>
        <v>0</v>
      </c>
      <c r="K10" s="17">
        <f t="shared" si="6"/>
        <v>0</v>
      </c>
      <c r="L10" s="17">
        <f t="shared" si="7"/>
        <v>0.24271844660194172</v>
      </c>
      <c r="M10" s="17" t="str">
        <f t="shared" si="8"/>
        <v>KF</v>
      </c>
      <c r="N10" s="17" t="str">
        <f t="shared" si="9"/>
        <v>középen kezd, fent végez</v>
      </c>
      <c r="O10" s="65" t="s">
        <v>38</v>
      </c>
      <c r="P10" s="11">
        <v>18.137499999999999</v>
      </c>
      <c r="Q10" s="11">
        <v>16.9375</v>
      </c>
      <c r="R10" s="65" t="s">
        <v>38</v>
      </c>
      <c r="S10" s="11">
        <v>67.25</v>
      </c>
      <c r="T10" s="11">
        <v>69</v>
      </c>
      <c r="U10" s="65" t="s">
        <v>38</v>
      </c>
      <c r="V10" s="11">
        <v>1.3219000235646672</v>
      </c>
      <c r="W10" s="11">
        <v>0.46518607442977189</v>
      </c>
      <c r="X10" t="s">
        <v>38</v>
      </c>
      <c r="Y10">
        <v>0</v>
      </c>
      <c r="Z10">
        <v>0</v>
      </c>
      <c r="AA10">
        <v>0</v>
      </c>
      <c r="AC10" s="9" t="s">
        <v>98</v>
      </c>
      <c r="AD10" s="9" t="s">
        <v>100</v>
      </c>
      <c r="AE10" s="9" t="s">
        <v>108</v>
      </c>
    </row>
    <row r="11" spans="1:31" x14ac:dyDescent="0.3">
      <c r="A11" s="9" t="s">
        <v>41</v>
      </c>
      <c r="B11" s="18">
        <v>12.82011272141707</v>
      </c>
      <c r="C11" s="18">
        <v>13.154717984574965</v>
      </c>
      <c r="D11" t="s">
        <v>42</v>
      </c>
      <c r="E11" s="17">
        <f t="shared" si="0"/>
        <v>18.962499999999999</v>
      </c>
      <c r="F11" s="17">
        <f t="shared" si="1"/>
        <v>17.450000000000003</v>
      </c>
      <c r="G11" s="17">
        <f t="shared" si="2"/>
        <v>69</v>
      </c>
      <c r="H11" s="17">
        <f t="shared" si="3"/>
        <v>70</v>
      </c>
      <c r="I11" s="17">
        <f t="shared" si="4"/>
        <v>1.9750519750519753</v>
      </c>
      <c r="J11" s="17">
        <f t="shared" si="5"/>
        <v>0.25510204081632654</v>
      </c>
      <c r="K11" s="17">
        <f t="shared" si="6"/>
        <v>0</v>
      </c>
      <c r="L11" s="17">
        <f t="shared" si="7"/>
        <v>0</v>
      </c>
      <c r="M11" s="17" t="str">
        <f t="shared" si="8"/>
        <v>KK</v>
      </c>
      <c r="N11" s="17" t="str">
        <f t="shared" si="9"/>
        <v xml:space="preserve"> középen kezd, középen végez</v>
      </c>
      <c r="O11" s="65" t="s">
        <v>39</v>
      </c>
      <c r="P11" s="11">
        <v>16.337499999999999</v>
      </c>
      <c r="Q11" s="11">
        <v>16.4375</v>
      </c>
      <c r="R11" s="65" t="s">
        <v>39</v>
      </c>
      <c r="S11" s="11">
        <v>68.5</v>
      </c>
      <c r="T11" s="11">
        <v>69.75</v>
      </c>
      <c r="U11" s="65" t="s">
        <v>39</v>
      </c>
      <c r="V11" s="11">
        <v>2.0303640021949878</v>
      </c>
      <c r="W11" s="11">
        <v>0</v>
      </c>
      <c r="X11" t="s">
        <v>39</v>
      </c>
      <c r="Y11">
        <v>0</v>
      </c>
      <c r="Z11">
        <v>0</v>
      </c>
      <c r="AA11">
        <v>0</v>
      </c>
      <c r="AC11" s="9" t="s">
        <v>105</v>
      </c>
      <c r="AD11" s="9" t="s">
        <v>100</v>
      </c>
      <c r="AE11" s="9" t="s">
        <v>108</v>
      </c>
    </row>
    <row r="12" spans="1:31" x14ac:dyDescent="0.3">
      <c r="A12" s="9" t="s">
        <v>111</v>
      </c>
      <c r="B12" s="18">
        <v>12.145356280193237</v>
      </c>
      <c r="C12" s="18">
        <v>13.018093535469108</v>
      </c>
      <c r="D12" t="s">
        <v>42</v>
      </c>
      <c r="E12" s="17">
        <f t="shared" si="0"/>
        <v>18.237500000000001</v>
      </c>
      <c r="F12" s="17">
        <f t="shared" si="1"/>
        <v>18.362500000000001</v>
      </c>
      <c r="G12" s="17">
        <f t="shared" si="2"/>
        <v>68.5</v>
      </c>
      <c r="H12" s="17">
        <f t="shared" si="3"/>
        <v>69.75</v>
      </c>
      <c r="I12" s="17">
        <f t="shared" si="4"/>
        <v>0.70422535211267612</v>
      </c>
      <c r="J12" s="17">
        <f t="shared" si="5"/>
        <v>0.22522522522522523</v>
      </c>
      <c r="K12" s="17">
        <f t="shared" si="6"/>
        <v>0</v>
      </c>
      <c r="L12" s="17">
        <f t="shared" si="7"/>
        <v>0</v>
      </c>
      <c r="M12" s="17" t="str">
        <f t="shared" si="8"/>
        <v>LK</v>
      </c>
      <c r="N12" s="17" t="str">
        <f t="shared" si="9"/>
        <v>lent kezd, középen végez</v>
      </c>
      <c r="O12" s="65" t="s">
        <v>107</v>
      </c>
      <c r="P12" s="11">
        <v>19.125</v>
      </c>
      <c r="Q12" s="11">
        <v>18.274999999999999</v>
      </c>
      <c r="R12" s="65" t="s">
        <v>107</v>
      </c>
      <c r="S12" s="11">
        <v>68</v>
      </c>
      <c r="T12" s="11">
        <v>69.25</v>
      </c>
      <c r="U12" s="65" t="s">
        <v>107</v>
      </c>
      <c r="V12" s="11">
        <v>2.0123839009287923</v>
      </c>
      <c r="W12" s="11">
        <v>0</v>
      </c>
      <c r="X12" t="s">
        <v>107</v>
      </c>
      <c r="Y12">
        <v>0</v>
      </c>
      <c r="Z12">
        <v>0</v>
      </c>
      <c r="AA12">
        <v>0</v>
      </c>
      <c r="AC12" s="9" t="s">
        <v>111</v>
      </c>
      <c r="AD12" s="9" t="s">
        <v>112</v>
      </c>
      <c r="AE12" s="9" t="s">
        <v>113</v>
      </c>
    </row>
    <row r="13" spans="1:31" x14ac:dyDescent="0.3">
      <c r="A13" s="9" t="s">
        <v>95</v>
      </c>
      <c r="B13" s="18">
        <v>12.100598143910501</v>
      </c>
      <c r="C13" s="18">
        <v>12.804959159674548</v>
      </c>
      <c r="D13" t="s">
        <v>42</v>
      </c>
      <c r="E13" s="17">
        <f t="shared" si="0"/>
        <v>18.362499999999997</v>
      </c>
      <c r="F13" s="17">
        <f t="shared" si="1"/>
        <v>18.074999999999999</v>
      </c>
      <c r="G13" s="17">
        <f t="shared" si="2"/>
        <v>68</v>
      </c>
      <c r="H13" s="17">
        <f t="shared" si="3"/>
        <v>69.75</v>
      </c>
      <c r="I13" s="17">
        <f t="shared" si="4"/>
        <v>3.2448145820238841</v>
      </c>
      <c r="J13" s="17">
        <f t="shared" si="5"/>
        <v>0</v>
      </c>
      <c r="K13" s="17">
        <f t="shared" si="6"/>
        <v>0</v>
      </c>
      <c r="L13" s="17">
        <f t="shared" si="7"/>
        <v>0</v>
      </c>
      <c r="M13" s="17" t="str">
        <f t="shared" si="8"/>
        <v>LK</v>
      </c>
      <c r="N13" s="17" t="str">
        <f t="shared" si="9"/>
        <v>lent kezd, középen végez</v>
      </c>
      <c r="O13" s="65" t="s">
        <v>99</v>
      </c>
      <c r="P13" s="11">
        <v>18.137499999999999</v>
      </c>
      <c r="Q13" s="11">
        <v>16.912500000000001</v>
      </c>
      <c r="R13" s="65" t="s">
        <v>99</v>
      </c>
      <c r="S13" s="11">
        <v>71.75</v>
      </c>
      <c r="T13" s="11">
        <v>72</v>
      </c>
      <c r="U13" s="65" t="s">
        <v>99</v>
      </c>
      <c r="V13" s="11">
        <v>0.97402597402597402</v>
      </c>
      <c r="W13" s="11">
        <v>0.48543689320388345</v>
      </c>
      <c r="X13" t="s">
        <v>99</v>
      </c>
      <c r="Y13">
        <v>0</v>
      </c>
      <c r="Z13">
        <v>0.24271844660194172</v>
      </c>
      <c r="AA13">
        <v>0</v>
      </c>
      <c r="AC13" s="9" t="s">
        <v>95</v>
      </c>
      <c r="AD13" s="9" t="s">
        <v>112</v>
      </c>
      <c r="AE13" s="9" t="s">
        <v>113</v>
      </c>
    </row>
    <row r="14" spans="1:31" x14ac:dyDescent="0.3">
      <c r="A14" s="9" t="s">
        <v>106</v>
      </c>
      <c r="B14" s="18">
        <v>12.019976692940078</v>
      </c>
      <c r="C14" s="18">
        <v>12.395936043308753</v>
      </c>
      <c r="D14" t="s">
        <v>42</v>
      </c>
      <c r="E14" s="17">
        <f t="shared" si="0"/>
        <v>20.037500000000001</v>
      </c>
      <c r="F14" s="17">
        <f t="shared" si="1"/>
        <v>20.5</v>
      </c>
      <c r="G14" s="17">
        <f t="shared" si="2"/>
        <v>69</v>
      </c>
      <c r="H14" s="17">
        <f t="shared" si="3"/>
        <v>70.75</v>
      </c>
      <c r="I14" s="17">
        <f t="shared" si="4"/>
        <v>0.64113102087785634</v>
      </c>
      <c r="J14" s="17">
        <f t="shared" si="5"/>
        <v>0.21739130434782608</v>
      </c>
      <c r="K14" s="17">
        <f t="shared" si="6"/>
        <v>0.32467532467532467</v>
      </c>
      <c r="L14" s="17">
        <f t="shared" si="7"/>
        <v>0</v>
      </c>
      <c r="M14" s="17" t="str">
        <f t="shared" si="8"/>
        <v>LL</v>
      </c>
      <c r="N14" s="17" t="str">
        <f t="shared" si="9"/>
        <v xml:space="preserve"> lent kezd, lent végez</v>
      </c>
      <c r="O14" s="65" t="s">
        <v>111</v>
      </c>
      <c r="P14" s="11">
        <v>18.237500000000001</v>
      </c>
      <c r="Q14" s="11">
        <v>18.362500000000001</v>
      </c>
      <c r="R14" s="65" t="s">
        <v>111</v>
      </c>
      <c r="S14" s="11">
        <v>68.5</v>
      </c>
      <c r="T14" s="11">
        <v>69.75</v>
      </c>
      <c r="U14" s="65" t="s">
        <v>111</v>
      </c>
      <c r="V14" s="11">
        <v>0.70422535211267612</v>
      </c>
      <c r="W14" s="11">
        <v>0.22522522522522523</v>
      </c>
      <c r="X14" t="s">
        <v>111</v>
      </c>
      <c r="Y14">
        <v>0</v>
      </c>
      <c r="Z14">
        <v>0</v>
      </c>
      <c r="AA14">
        <v>0</v>
      </c>
      <c r="AC14" s="9" t="s">
        <v>106</v>
      </c>
      <c r="AD14" s="9" t="s">
        <v>114</v>
      </c>
      <c r="AE14" s="9" t="s">
        <v>115</v>
      </c>
    </row>
    <row r="15" spans="1:31" x14ac:dyDescent="0.3">
      <c r="A15" t="s">
        <v>116</v>
      </c>
      <c r="B15" s="19">
        <v>11.937850453428254</v>
      </c>
      <c r="C15" s="19">
        <v>12.36937521188236</v>
      </c>
      <c r="D15" t="s">
        <v>42</v>
      </c>
      <c r="E15" s="17">
        <f t="shared" si="0"/>
        <v>18.149999999999999</v>
      </c>
      <c r="F15" s="17">
        <f t="shared" si="1"/>
        <v>17.612500000000001</v>
      </c>
      <c r="G15" s="17">
        <f t="shared" si="2"/>
        <v>67</v>
      </c>
      <c r="H15" s="17">
        <f t="shared" si="3"/>
        <v>68.25</v>
      </c>
      <c r="I15" s="17">
        <f t="shared" si="4"/>
        <v>1.2828947368421053</v>
      </c>
      <c r="J15" s="17">
        <f t="shared" si="5"/>
        <v>0</v>
      </c>
      <c r="K15" s="17">
        <f t="shared" si="6"/>
        <v>0</v>
      </c>
      <c r="L15" s="17">
        <f t="shared" si="7"/>
        <v>0</v>
      </c>
      <c r="M15" s="17" t="str">
        <f t="shared" si="8"/>
        <v>LL</v>
      </c>
      <c r="N15" s="17" t="str">
        <f t="shared" si="9"/>
        <v xml:space="preserve"> lent kezd, lent végez</v>
      </c>
      <c r="O15" s="65" t="s">
        <v>116</v>
      </c>
      <c r="P15" s="11">
        <v>18.149999999999999</v>
      </c>
      <c r="Q15" s="11">
        <v>17.612500000000001</v>
      </c>
      <c r="R15" s="65" t="s">
        <v>116</v>
      </c>
      <c r="S15" s="11">
        <v>67</v>
      </c>
      <c r="T15" s="11">
        <v>68.25</v>
      </c>
      <c r="U15" s="65" t="s">
        <v>116</v>
      </c>
      <c r="V15" s="11">
        <v>1.2828947368421053</v>
      </c>
      <c r="W15" s="11">
        <v>0</v>
      </c>
      <c r="X15" t="s">
        <v>116</v>
      </c>
      <c r="Y15">
        <v>0</v>
      </c>
      <c r="Z15">
        <v>0</v>
      </c>
      <c r="AA15">
        <v>0</v>
      </c>
      <c r="AC15" s="9" t="s">
        <v>116</v>
      </c>
      <c r="AD15" s="9" t="s">
        <v>114</v>
      </c>
      <c r="AE15" s="9" t="s">
        <v>115</v>
      </c>
    </row>
    <row r="16" spans="1:31" x14ac:dyDescent="0.3">
      <c r="A16" t="s">
        <v>104</v>
      </c>
      <c r="B16" s="19">
        <v>11.724098228663447</v>
      </c>
      <c r="C16" s="19">
        <v>12.658802017120095</v>
      </c>
      <c r="D16" t="s">
        <v>42</v>
      </c>
      <c r="E16" s="17">
        <f t="shared" si="0"/>
        <v>18.775000000000002</v>
      </c>
      <c r="F16" s="17">
        <f t="shared" si="1"/>
        <v>18.3</v>
      </c>
      <c r="G16" s="17">
        <f t="shared" si="2"/>
        <v>69.25</v>
      </c>
      <c r="H16" s="17">
        <f t="shared" si="3"/>
        <v>70.25</v>
      </c>
      <c r="I16" s="17">
        <f t="shared" si="4"/>
        <v>0.65800865800865804</v>
      </c>
      <c r="J16" s="17">
        <f t="shared" si="5"/>
        <v>0</v>
      </c>
      <c r="K16" s="17">
        <f t="shared" si="6"/>
        <v>0</v>
      </c>
      <c r="L16" s="17">
        <f t="shared" si="7"/>
        <v>0</v>
      </c>
      <c r="M16" s="17" t="str">
        <f t="shared" si="8"/>
        <v>LL</v>
      </c>
      <c r="N16" s="17" t="str">
        <f t="shared" si="9"/>
        <v>lent kezd, lent végez</v>
      </c>
      <c r="O16" s="65" t="s">
        <v>105</v>
      </c>
      <c r="P16" s="11">
        <v>18.074999999999999</v>
      </c>
      <c r="Q16" s="11">
        <v>18.350000000000001</v>
      </c>
      <c r="R16" s="65" t="s">
        <v>105</v>
      </c>
      <c r="S16" s="11">
        <v>71</v>
      </c>
      <c r="T16" s="11">
        <v>69.75</v>
      </c>
      <c r="U16" s="65" t="s">
        <v>105</v>
      </c>
      <c r="V16" s="11">
        <v>0.98257006151742987</v>
      </c>
      <c r="W16" s="11">
        <v>0.24752475247524752</v>
      </c>
      <c r="X16" t="s">
        <v>105</v>
      </c>
      <c r="Y16">
        <v>0</v>
      </c>
      <c r="Z16">
        <v>0</v>
      </c>
      <c r="AA16">
        <v>0</v>
      </c>
      <c r="AC16" s="9" t="s">
        <v>104</v>
      </c>
      <c r="AD16" s="9" t="s">
        <v>114</v>
      </c>
      <c r="AE16" s="9" t="s">
        <v>117</v>
      </c>
    </row>
    <row r="17" spans="1:31" x14ac:dyDescent="0.3">
      <c r="A17" t="s">
        <v>110</v>
      </c>
      <c r="B17" s="19">
        <v>11.553487265869984</v>
      </c>
      <c r="C17" s="19">
        <v>12.064886960759383</v>
      </c>
      <c r="D17" t="s">
        <v>42</v>
      </c>
      <c r="E17" s="17">
        <f t="shared" si="0"/>
        <v>22.537500000000001</v>
      </c>
      <c r="F17" s="17">
        <f t="shared" si="1"/>
        <v>20.887500000000003</v>
      </c>
      <c r="G17" s="17">
        <f t="shared" si="2"/>
        <v>70</v>
      </c>
      <c r="H17" s="17">
        <f t="shared" si="3"/>
        <v>71</v>
      </c>
      <c r="I17" s="17">
        <f t="shared" si="4"/>
        <v>0</v>
      </c>
      <c r="J17" s="17">
        <f t="shared" si="5"/>
        <v>0.2232142857142857</v>
      </c>
      <c r="K17" s="17">
        <f t="shared" si="6"/>
        <v>0</v>
      </c>
      <c r="L17" s="17">
        <f t="shared" si="7"/>
        <v>0</v>
      </c>
      <c r="M17" s="17" t="str">
        <f t="shared" si="8"/>
        <v>LL</v>
      </c>
      <c r="N17" s="17" t="str">
        <f t="shared" si="9"/>
        <v xml:space="preserve"> lent kezd, lent végez</v>
      </c>
      <c r="O17" s="65" t="s">
        <v>109</v>
      </c>
      <c r="P17" s="11">
        <v>20.087499999999999</v>
      </c>
      <c r="Q17" s="11">
        <v>18.587499999999999</v>
      </c>
      <c r="R17" s="65" t="s">
        <v>109</v>
      </c>
      <c r="S17" s="11">
        <v>69.75</v>
      </c>
      <c r="T17" s="11">
        <v>69.75</v>
      </c>
      <c r="U17" s="65" t="s">
        <v>109</v>
      </c>
      <c r="V17" s="11">
        <v>0.63131313131313127</v>
      </c>
      <c r="W17" s="11">
        <v>0</v>
      </c>
      <c r="X17" t="s">
        <v>109</v>
      </c>
      <c r="Y17">
        <v>0</v>
      </c>
      <c r="Z17">
        <v>0.24271844660194172</v>
      </c>
      <c r="AA17">
        <v>0</v>
      </c>
      <c r="AC17" s="9" t="s">
        <v>110</v>
      </c>
      <c r="AD17" s="9" t="s">
        <v>114</v>
      </c>
      <c r="AE17" s="9" t="s">
        <v>115</v>
      </c>
    </row>
    <row r="18" spans="1:31" x14ac:dyDescent="0.3">
      <c r="A18" s="14" t="s">
        <v>68</v>
      </c>
      <c r="B18" s="19">
        <v>12.591407819253748</v>
      </c>
      <c r="C18" s="19">
        <v>13.253337733203024</v>
      </c>
      <c r="D18" t="s">
        <v>42</v>
      </c>
      <c r="E18" s="17">
        <f t="shared" si="0"/>
        <v>18.726562499999996</v>
      </c>
      <c r="F18" s="17">
        <f t="shared" si="1"/>
        <v>18.200000000000003</v>
      </c>
      <c r="G18" s="17">
        <f t="shared" si="2"/>
        <v>69</v>
      </c>
      <c r="H18" s="17">
        <f t="shared" si="3"/>
        <v>69.984375</v>
      </c>
      <c r="I18" s="17">
        <f t="shared" si="4"/>
        <v>1.209165968888928</v>
      </c>
      <c r="J18" s="17">
        <f t="shared" si="5"/>
        <v>0.16233730642144867</v>
      </c>
      <c r="K18" s="17">
        <f t="shared" si="6"/>
        <v>4.0851418318523583E-2</v>
      </c>
      <c r="L18" s="17">
        <f t="shared" si="7"/>
        <v>3.0339805825242715E-2</v>
      </c>
      <c r="M18" s="17"/>
      <c r="N18" s="17"/>
      <c r="O18" s="14" t="s">
        <v>68</v>
      </c>
      <c r="P18" s="15">
        <v>18.726562499999996</v>
      </c>
      <c r="Q18" s="15">
        <v>18.200000000000003</v>
      </c>
      <c r="R18" s="14" t="s">
        <v>68</v>
      </c>
      <c r="S18" s="15">
        <v>69</v>
      </c>
      <c r="T18" s="15">
        <v>69.984375</v>
      </c>
      <c r="U18" s="14" t="s">
        <v>68</v>
      </c>
      <c r="V18" s="15">
        <v>1.209165968888928</v>
      </c>
      <c r="W18" s="15">
        <v>0.16233730642144867</v>
      </c>
      <c r="X18" s="14" t="s">
        <v>68</v>
      </c>
      <c r="Y18">
        <v>4.0851418318523583E-2</v>
      </c>
      <c r="Z18">
        <v>3.0339805825242715E-2</v>
      </c>
      <c r="AA18">
        <v>4.0851418318523583E-2</v>
      </c>
      <c r="AC18" s="9" t="s">
        <v>118</v>
      </c>
      <c r="AD18" s="9" t="s">
        <v>96</v>
      </c>
      <c r="AE18" s="9" t="s">
        <v>119</v>
      </c>
    </row>
    <row r="19" spans="1:31" x14ac:dyDescent="0.3">
      <c r="A19" s="9" t="s">
        <v>120</v>
      </c>
      <c r="B19" s="11">
        <v>13.973227604034241</v>
      </c>
      <c r="C19" s="11">
        <v>14.495963111280618</v>
      </c>
      <c r="D19" t="s">
        <v>42</v>
      </c>
      <c r="E19" s="17">
        <f t="shared" si="0"/>
        <v>22.537500000000001</v>
      </c>
      <c r="F19" s="17">
        <f t="shared" si="1"/>
        <v>20.887500000000003</v>
      </c>
      <c r="G19" s="17">
        <f t="shared" si="2"/>
        <v>71.75</v>
      </c>
      <c r="H19" s="17">
        <f t="shared" si="3"/>
        <v>72</v>
      </c>
      <c r="I19" s="17">
        <f t="shared" si="4"/>
        <v>3.2448145820238841</v>
      </c>
      <c r="J19" s="17">
        <f t="shared" si="5"/>
        <v>0.48543689320388345</v>
      </c>
      <c r="K19" s="17">
        <f t="shared" si="6"/>
        <v>0.3289473684210526</v>
      </c>
      <c r="L19" s="17">
        <f t="shared" si="7"/>
        <v>0.24271844660194172</v>
      </c>
      <c r="M19" s="17"/>
      <c r="N19" s="17"/>
      <c r="O19" s="9" t="s">
        <v>120</v>
      </c>
      <c r="P19" s="15">
        <v>22.537500000000001</v>
      </c>
      <c r="Q19" s="15">
        <v>20.887500000000003</v>
      </c>
      <c r="R19" s="9" t="s">
        <v>120</v>
      </c>
      <c r="S19" s="15">
        <v>71.75</v>
      </c>
      <c r="T19" s="15">
        <v>72</v>
      </c>
      <c r="U19" s="9" t="s">
        <v>120</v>
      </c>
      <c r="V19" s="15">
        <v>3.2448145820238841</v>
      </c>
      <c r="W19" s="15">
        <v>0.48543689320388345</v>
      </c>
      <c r="X19" s="9" t="s">
        <v>120</v>
      </c>
      <c r="Y19">
        <v>0.3289473684210526</v>
      </c>
      <c r="Z19">
        <v>0.24271844660194172</v>
      </c>
      <c r="AA19">
        <v>0.3289473684210526</v>
      </c>
      <c r="AC19" s="9" t="s">
        <v>121</v>
      </c>
      <c r="AD19" s="9" t="s">
        <v>96</v>
      </c>
      <c r="AE19" s="9" t="s">
        <v>119</v>
      </c>
    </row>
    <row r="20" spans="1:31" x14ac:dyDescent="0.3">
      <c r="A20" s="9" t="s">
        <v>122</v>
      </c>
      <c r="B20" s="11">
        <v>11.465417090431391</v>
      </c>
      <c r="C20" s="11">
        <v>12.020851873040087</v>
      </c>
      <c r="D20" t="s">
        <v>42</v>
      </c>
      <c r="E20" s="17">
        <f t="shared" si="0"/>
        <v>16.337499999999999</v>
      </c>
      <c r="F20" s="17">
        <f t="shared" si="1"/>
        <v>16.4375</v>
      </c>
      <c r="G20" s="17">
        <f t="shared" si="2"/>
        <v>67</v>
      </c>
      <c r="H20" s="17">
        <f t="shared" si="3"/>
        <v>68.25</v>
      </c>
      <c r="I20" s="17">
        <f t="shared" si="4"/>
        <v>0</v>
      </c>
      <c r="J20" s="17">
        <f t="shared" si="5"/>
        <v>0</v>
      </c>
      <c r="K20" s="17">
        <f t="shared" si="6"/>
        <v>0</v>
      </c>
      <c r="L20" s="17">
        <f t="shared" si="7"/>
        <v>0</v>
      </c>
      <c r="M20" s="17"/>
      <c r="N20" s="17"/>
      <c r="O20" s="9" t="s">
        <v>122</v>
      </c>
      <c r="P20" s="15">
        <v>16.337499999999999</v>
      </c>
      <c r="Q20" s="15">
        <v>16.4375</v>
      </c>
      <c r="R20" s="9" t="s">
        <v>122</v>
      </c>
      <c r="S20" s="15">
        <v>67</v>
      </c>
      <c r="T20" s="15">
        <v>68.25</v>
      </c>
      <c r="U20" s="9" t="s">
        <v>122</v>
      </c>
      <c r="V20" s="15">
        <v>0</v>
      </c>
      <c r="W20" s="15">
        <v>0</v>
      </c>
      <c r="X20" s="9" t="s">
        <v>122</v>
      </c>
      <c r="Y20">
        <v>0</v>
      </c>
      <c r="Z20">
        <v>0</v>
      </c>
      <c r="AA20">
        <v>0</v>
      </c>
      <c r="AC20" s="9" t="s">
        <v>53</v>
      </c>
      <c r="AD20" s="9" t="s">
        <v>96</v>
      </c>
      <c r="AE20" s="9" t="s">
        <v>119</v>
      </c>
    </row>
    <row r="21" spans="1:31" x14ac:dyDescent="0.3">
      <c r="A21" s="9" t="s">
        <v>53</v>
      </c>
      <c r="B21" s="11">
        <v>13.72478398593101</v>
      </c>
      <c r="C21" s="11">
        <v>15.14647274133401</v>
      </c>
      <c r="D21" t="s">
        <v>123</v>
      </c>
      <c r="E21" s="17">
        <f t="shared" si="0"/>
        <v>22.8125</v>
      </c>
      <c r="F21" s="17">
        <f t="shared" si="1"/>
        <v>23.475000000000001</v>
      </c>
      <c r="G21" s="17">
        <f t="shared" si="2"/>
        <v>67.5</v>
      </c>
      <c r="H21" s="17">
        <f t="shared" si="3"/>
        <v>68.25</v>
      </c>
      <c r="I21" s="17">
        <f t="shared" si="4"/>
        <v>0.6578947368421052</v>
      </c>
      <c r="J21" s="17">
        <f t="shared" si="5"/>
        <v>0</v>
      </c>
      <c r="K21" s="17">
        <f t="shared" si="6"/>
        <v>0</v>
      </c>
      <c r="L21" s="17">
        <f t="shared" si="7"/>
        <v>0</v>
      </c>
      <c r="M21" s="17" t="str">
        <f t="shared" si="8"/>
        <v>FF</v>
      </c>
      <c r="N21" s="17" t="str">
        <f t="shared" si="9"/>
        <v>fent kezd, fent végez</v>
      </c>
      <c r="O21" t="s">
        <v>124</v>
      </c>
      <c r="P21">
        <v>21.475000000000001</v>
      </c>
      <c r="Q21">
        <v>23.324999999999999</v>
      </c>
      <c r="R21" t="s">
        <v>124</v>
      </c>
      <c r="S21">
        <v>72.75</v>
      </c>
      <c r="T21">
        <v>70</v>
      </c>
      <c r="U21" t="s">
        <v>124</v>
      </c>
      <c r="V21">
        <v>0.6625131625131625</v>
      </c>
      <c r="W21">
        <v>0.23364485981308408</v>
      </c>
      <c r="X21" t="s">
        <v>124</v>
      </c>
      <c r="Y21">
        <v>0</v>
      </c>
      <c r="Z21">
        <v>0.23364485981308408</v>
      </c>
      <c r="AA21">
        <v>0</v>
      </c>
      <c r="AC21" s="9" t="s">
        <v>54</v>
      </c>
      <c r="AD21" s="9" t="s">
        <v>96</v>
      </c>
      <c r="AE21" s="9" t="s">
        <v>119</v>
      </c>
    </row>
    <row r="22" spans="1:31" x14ac:dyDescent="0.3">
      <c r="A22" s="9" t="s">
        <v>118</v>
      </c>
      <c r="B22" s="11">
        <v>14.006286867531147</v>
      </c>
      <c r="C22" s="11">
        <v>14.747972444698702</v>
      </c>
      <c r="D22" t="s">
        <v>123</v>
      </c>
      <c r="E22" s="17">
        <f t="shared" si="0"/>
        <v>20.375</v>
      </c>
      <c r="F22" s="17">
        <f t="shared" si="1"/>
        <v>20.537499999999998</v>
      </c>
      <c r="G22" s="17">
        <f t="shared" si="2"/>
        <v>69.75</v>
      </c>
      <c r="H22" s="17">
        <f t="shared" si="3"/>
        <v>70.5</v>
      </c>
      <c r="I22" s="17">
        <f t="shared" si="4"/>
        <v>0.33333333333333337</v>
      </c>
      <c r="J22" s="17">
        <f t="shared" si="5"/>
        <v>0.2232142857142857</v>
      </c>
      <c r="K22" s="17">
        <f t="shared" si="6"/>
        <v>0.66666666666666674</v>
      </c>
      <c r="L22" s="17">
        <f t="shared" si="7"/>
        <v>0.2232142857142857</v>
      </c>
      <c r="M22" s="17" t="str">
        <f t="shared" si="8"/>
        <v>FF</v>
      </c>
      <c r="N22" s="17" t="str">
        <f t="shared" si="9"/>
        <v>fent kezd, fent végez</v>
      </c>
      <c r="O22" t="s">
        <v>125</v>
      </c>
      <c r="P22">
        <v>22.324999999999999</v>
      </c>
      <c r="Q22">
        <v>21.337500000000002</v>
      </c>
      <c r="R22" t="s">
        <v>125</v>
      </c>
      <c r="S22">
        <v>76</v>
      </c>
      <c r="T22">
        <v>70.75</v>
      </c>
      <c r="U22" t="s">
        <v>125</v>
      </c>
      <c r="V22">
        <v>1.2863191660660016</v>
      </c>
      <c r="W22">
        <v>0</v>
      </c>
      <c r="X22" t="s">
        <v>125</v>
      </c>
      <c r="Y22">
        <v>0</v>
      </c>
      <c r="Z22">
        <v>0</v>
      </c>
      <c r="AA22">
        <v>0</v>
      </c>
      <c r="AC22" s="9" t="s">
        <v>126</v>
      </c>
      <c r="AD22" s="9" t="s">
        <v>102</v>
      </c>
      <c r="AE22" s="9" t="s">
        <v>103</v>
      </c>
    </row>
    <row r="23" spans="1:31" x14ac:dyDescent="0.3">
      <c r="A23" s="9" t="s">
        <v>54</v>
      </c>
      <c r="B23" s="11">
        <v>13.57563225697093</v>
      </c>
      <c r="C23" s="11">
        <v>14.412098376981099</v>
      </c>
      <c r="D23" t="s">
        <v>123</v>
      </c>
      <c r="E23" s="17">
        <f t="shared" si="0"/>
        <v>21.375000000000004</v>
      </c>
      <c r="F23" s="17">
        <f t="shared" si="1"/>
        <v>22.412499999999998</v>
      </c>
      <c r="G23" s="17">
        <f t="shared" si="2"/>
        <v>69.25</v>
      </c>
      <c r="H23" s="17">
        <f t="shared" si="3"/>
        <v>70.5</v>
      </c>
      <c r="I23" s="17">
        <f t="shared" si="4"/>
        <v>0</v>
      </c>
      <c r="J23" s="17">
        <f t="shared" si="5"/>
        <v>0</v>
      </c>
      <c r="K23" s="17">
        <f t="shared" si="6"/>
        <v>0</v>
      </c>
      <c r="L23" s="17">
        <f t="shared" si="7"/>
        <v>0</v>
      </c>
      <c r="M23" s="17" t="str">
        <f t="shared" si="8"/>
        <v>FF</v>
      </c>
      <c r="N23" s="17" t="str">
        <f t="shared" si="9"/>
        <v>fent kezd, fent végez</v>
      </c>
      <c r="O23" t="s">
        <v>55</v>
      </c>
      <c r="P23">
        <v>23.375</v>
      </c>
      <c r="Q23">
        <v>24.762500000000003</v>
      </c>
      <c r="R23" t="s">
        <v>55</v>
      </c>
      <c r="S23">
        <v>72.25</v>
      </c>
      <c r="T23">
        <v>71.25</v>
      </c>
      <c r="U23" t="s">
        <v>55</v>
      </c>
      <c r="V23">
        <v>1.3073549257759782</v>
      </c>
      <c r="W23">
        <v>0.23364485981308408</v>
      </c>
      <c r="X23" t="s">
        <v>55</v>
      </c>
      <c r="Y23">
        <v>0.98684210526315785</v>
      </c>
      <c r="Z23">
        <v>0</v>
      </c>
      <c r="AA23">
        <v>0.98684210526315785</v>
      </c>
      <c r="AC23" s="9" t="s">
        <v>127</v>
      </c>
      <c r="AD23" s="9" t="s">
        <v>102</v>
      </c>
      <c r="AE23" s="9" t="s">
        <v>103</v>
      </c>
    </row>
    <row r="24" spans="1:31" x14ac:dyDescent="0.3">
      <c r="A24" s="9" t="s">
        <v>121</v>
      </c>
      <c r="B24" s="11">
        <v>13.896192897703196</v>
      </c>
      <c r="C24" s="11">
        <v>14.91218768539707</v>
      </c>
      <c r="D24" t="s">
        <v>123</v>
      </c>
      <c r="E24" s="17">
        <f t="shared" si="0"/>
        <v>21.837499999999999</v>
      </c>
      <c r="F24" s="17">
        <f t="shared" si="1"/>
        <v>23.012500000000003</v>
      </c>
      <c r="G24" s="17">
        <f t="shared" si="2"/>
        <v>68.25</v>
      </c>
      <c r="H24" s="17">
        <f t="shared" si="3"/>
        <v>69.25</v>
      </c>
      <c r="I24" s="17">
        <f t="shared" si="4"/>
        <v>0.33333333333333337</v>
      </c>
      <c r="J24" s="17">
        <f t="shared" si="5"/>
        <v>0.2232142857142857</v>
      </c>
      <c r="K24" s="17">
        <f t="shared" si="6"/>
        <v>0</v>
      </c>
      <c r="L24" s="17">
        <f t="shared" si="7"/>
        <v>0</v>
      </c>
      <c r="M24" s="17" t="str">
        <f t="shared" si="8"/>
        <v>FF</v>
      </c>
      <c r="N24" s="17" t="str">
        <f t="shared" si="9"/>
        <v>fent kezd, fent végez</v>
      </c>
      <c r="O24" t="s">
        <v>118</v>
      </c>
      <c r="P24">
        <v>20.375</v>
      </c>
      <c r="Q24">
        <v>20.537499999999998</v>
      </c>
      <c r="R24" t="s">
        <v>118</v>
      </c>
      <c r="S24">
        <v>69.75</v>
      </c>
      <c r="T24">
        <v>70.5</v>
      </c>
      <c r="U24" t="s">
        <v>118</v>
      </c>
      <c r="V24">
        <v>0.33333333333333337</v>
      </c>
      <c r="W24">
        <v>0.2232142857142857</v>
      </c>
      <c r="X24" t="s">
        <v>118</v>
      </c>
      <c r="Y24">
        <v>0.66666666666666674</v>
      </c>
      <c r="Z24">
        <v>0.2232142857142857</v>
      </c>
      <c r="AA24">
        <v>0.66666666666666674</v>
      </c>
      <c r="AC24" s="9" t="s">
        <v>128</v>
      </c>
      <c r="AD24" s="9" t="s">
        <v>102</v>
      </c>
      <c r="AE24" s="9" t="s">
        <v>103</v>
      </c>
    </row>
    <row r="25" spans="1:31" x14ac:dyDescent="0.3">
      <c r="A25" s="9" t="s">
        <v>127</v>
      </c>
      <c r="B25" s="11">
        <v>13.418722243410457</v>
      </c>
      <c r="C25" s="11">
        <v>14.213145870412744</v>
      </c>
      <c r="D25" t="s">
        <v>123</v>
      </c>
      <c r="E25" s="17">
        <f t="shared" si="0"/>
        <v>20.25</v>
      </c>
      <c r="F25" s="17">
        <f t="shared" si="1"/>
        <v>19.962499999999999</v>
      </c>
      <c r="G25" s="17">
        <f t="shared" si="2"/>
        <v>69.5</v>
      </c>
      <c r="H25" s="17">
        <f t="shared" si="3"/>
        <v>70</v>
      </c>
      <c r="I25" s="17">
        <f t="shared" si="4"/>
        <v>0</v>
      </c>
      <c r="J25" s="17">
        <f t="shared" si="5"/>
        <v>0.22935779816513763</v>
      </c>
      <c r="K25" s="17">
        <f t="shared" si="6"/>
        <v>0</v>
      </c>
      <c r="L25" s="17">
        <f t="shared" si="7"/>
        <v>0</v>
      </c>
      <c r="M25" s="17" t="str">
        <f t="shared" si="8"/>
        <v>KF</v>
      </c>
      <c r="N25" s="17" t="str">
        <f t="shared" si="9"/>
        <v>középen kezd, fent végez</v>
      </c>
      <c r="O25" t="s">
        <v>57</v>
      </c>
      <c r="P25">
        <v>18.875</v>
      </c>
      <c r="Q25">
        <v>18.012499999999999</v>
      </c>
      <c r="R25" t="s">
        <v>57</v>
      </c>
      <c r="S25">
        <v>69</v>
      </c>
      <c r="T25">
        <v>70</v>
      </c>
      <c r="U25" t="s">
        <v>57</v>
      </c>
      <c r="V25">
        <v>0</v>
      </c>
      <c r="W25">
        <v>0</v>
      </c>
      <c r="X25" t="s">
        <v>57</v>
      </c>
      <c r="Y25">
        <v>0</v>
      </c>
      <c r="Z25">
        <v>0</v>
      </c>
      <c r="AA25">
        <v>0</v>
      </c>
      <c r="AC25" s="9" t="s">
        <v>58</v>
      </c>
      <c r="AD25" s="9" t="s">
        <v>100</v>
      </c>
      <c r="AE25" s="9" t="s">
        <v>108</v>
      </c>
    </row>
    <row r="26" spans="1:31" x14ac:dyDescent="0.3">
      <c r="A26" s="9" t="s">
        <v>126</v>
      </c>
      <c r="B26" s="11">
        <v>13.400091851004323</v>
      </c>
      <c r="C26" s="11">
        <v>14.510779621154335</v>
      </c>
      <c r="D26" t="s">
        <v>123</v>
      </c>
      <c r="E26" s="17">
        <f t="shared" si="0"/>
        <v>19.387499999999999</v>
      </c>
      <c r="F26" s="17">
        <f t="shared" si="1"/>
        <v>19.875</v>
      </c>
      <c r="G26" s="17">
        <f t="shared" si="2"/>
        <v>68</v>
      </c>
      <c r="H26" s="17">
        <f t="shared" si="3"/>
        <v>69.75</v>
      </c>
      <c r="I26" s="17">
        <f t="shared" si="4"/>
        <v>0.74626865671641784</v>
      </c>
      <c r="J26" s="17">
        <f t="shared" si="5"/>
        <v>0.98039215686274506</v>
      </c>
      <c r="K26" s="17">
        <f t="shared" si="6"/>
        <v>0</v>
      </c>
      <c r="L26" s="17">
        <f t="shared" si="7"/>
        <v>0.98529411764705876</v>
      </c>
      <c r="M26" s="17" t="str">
        <f t="shared" si="8"/>
        <v>KF</v>
      </c>
      <c r="N26" s="17" t="str">
        <f t="shared" si="9"/>
        <v>középen kezd, fent végez</v>
      </c>
      <c r="O26" t="s">
        <v>53</v>
      </c>
      <c r="P26">
        <v>22.8125</v>
      </c>
      <c r="Q26">
        <v>23.475000000000001</v>
      </c>
      <c r="R26" t="s">
        <v>53</v>
      </c>
      <c r="S26">
        <v>67.5</v>
      </c>
      <c r="T26">
        <v>68.25</v>
      </c>
      <c r="U26" t="s">
        <v>53</v>
      </c>
      <c r="V26">
        <v>0.6578947368421052</v>
      </c>
      <c r="W26">
        <v>0</v>
      </c>
      <c r="X26" t="s">
        <v>53</v>
      </c>
      <c r="Y26">
        <v>0</v>
      </c>
      <c r="Z26">
        <v>0</v>
      </c>
      <c r="AA26">
        <v>0</v>
      </c>
      <c r="AC26" s="9" t="s">
        <v>129</v>
      </c>
      <c r="AD26" s="9" t="s">
        <v>100</v>
      </c>
      <c r="AE26" s="9" t="s">
        <v>101</v>
      </c>
    </row>
    <row r="27" spans="1:31" x14ac:dyDescent="0.3">
      <c r="A27" s="9" t="s">
        <v>128</v>
      </c>
      <c r="B27" s="11">
        <v>13.31824720315281</v>
      </c>
      <c r="C27" s="11">
        <v>14.187639524535978</v>
      </c>
      <c r="D27" t="s">
        <v>123</v>
      </c>
      <c r="E27" s="17">
        <f t="shared" si="0"/>
        <v>17.912500000000001</v>
      </c>
      <c r="F27" s="17">
        <f t="shared" si="1"/>
        <v>17.487499999999997</v>
      </c>
      <c r="G27" s="17">
        <f t="shared" si="2"/>
        <v>68.25</v>
      </c>
      <c r="H27" s="17">
        <f t="shared" si="3"/>
        <v>69.25</v>
      </c>
      <c r="I27" s="17">
        <f t="shared" si="4"/>
        <v>0.35211267605633806</v>
      </c>
      <c r="J27" s="17">
        <f t="shared" si="5"/>
        <v>0</v>
      </c>
      <c r="K27" s="17">
        <f t="shared" si="6"/>
        <v>0</v>
      </c>
      <c r="L27" s="17">
        <f t="shared" si="7"/>
        <v>0</v>
      </c>
      <c r="M27" s="17" t="str">
        <f t="shared" si="8"/>
        <v>KF</v>
      </c>
      <c r="N27" s="17" t="str">
        <f t="shared" si="9"/>
        <v>középen kezd, fent végez</v>
      </c>
      <c r="O27" t="s">
        <v>54</v>
      </c>
      <c r="P27">
        <v>21.375000000000004</v>
      </c>
      <c r="Q27">
        <v>22.412499999999998</v>
      </c>
      <c r="R27" t="s">
        <v>54</v>
      </c>
      <c r="S27">
        <v>69.25</v>
      </c>
      <c r="T27">
        <v>70.5</v>
      </c>
      <c r="U27" t="s">
        <v>54</v>
      </c>
      <c r="V27">
        <v>0</v>
      </c>
      <c r="W27">
        <v>0</v>
      </c>
      <c r="X27" t="s">
        <v>54</v>
      </c>
      <c r="Y27">
        <v>0</v>
      </c>
      <c r="Z27">
        <v>0</v>
      </c>
      <c r="AA27">
        <v>0</v>
      </c>
      <c r="AC27" s="9" t="s">
        <v>130</v>
      </c>
      <c r="AD27" s="9" t="s">
        <v>100</v>
      </c>
      <c r="AE27" s="9" t="s">
        <v>101</v>
      </c>
    </row>
    <row r="28" spans="1:31" x14ac:dyDescent="0.3">
      <c r="A28" s="9" t="s">
        <v>57</v>
      </c>
      <c r="B28" s="11">
        <v>12.643660055936945</v>
      </c>
      <c r="C28" s="11">
        <v>13.829351322145945</v>
      </c>
      <c r="D28" t="s">
        <v>123</v>
      </c>
      <c r="E28" s="17">
        <f t="shared" si="0"/>
        <v>18.875</v>
      </c>
      <c r="F28" s="17">
        <f t="shared" si="1"/>
        <v>18.012499999999999</v>
      </c>
      <c r="G28" s="17">
        <f t="shared" si="2"/>
        <v>69</v>
      </c>
      <c r="H28" s="17">
        <f t="shared" si="3"/>
        <v>70</v>
      </c>
      <c r="I28" s="17">
        <f t="shared" si="4"/>
        <v>0</v>
      </c>
      <c r="J28" s="17">
        <f t="shared" si="5"/>
        <v>0</v>
      </c>
      <c r="K28" s="17">
        <f t="shared" si="6"/>
        <v>0</v>
      </c>
      <c r="L28" s="17">
        <f t="shared" si="7"/>
        <v>0</v>
      </c>
      <c r="M28" s="17" t="str">
        <f t="shared" si="8"/>
        <v>KF</v>
      </c>
      <c r="N28" s="17" t="str">
        <f t="shared" si="9"/>
        <v>középen kezd, fent végez</v>
      </c>
      <c r="O28" t="s">
        <v>131</v>
      </c>
      <c r="P28">
        <v>21.274999999999999</v>
      </c>
      <c r="Q28">
        <v>21.324999999999999</v>
      </c>
      <c r="R28" t="s">
        <v>131</v>
      </c>
      <c r="S28">
        <v>67.75</v>
      </c>
      <c r="T28">
        <v>69</v>
      </c>
      <c r="U28" t="s">
        <v>131</v>
      </c>
      <c r="V28">
        <v>0</v>
      </c>
      <c r="W28">
        <v>0</v>
      </c>
      <c r="X28" t="s">
        <v>131</v>
      </c>
      <c r="Y28">
        <v>0</v>
      </c>
      <c r="Z28">
        <v>0.68181818181818177</v>
      </c>
      <c r="AA28">
        <v>0</v>
      </c>
      <c r="AC28" s="9" t="s">
        <v>57</v>
      </c>
      <c r="AD28" s="9" t="s">
        <v>102</v>
      </c>
      <c r="AE28" s="9" t="s">
        <v>103</v>
      </c>
    </row>
    <row r="29" spans="1:31" x14ac:dyDescent="0.3">
      <c r="A29" s="9" t="s">
        <v>55</v>
      </c>
      <c r="B29" s="11">
        <v>12.241895075853884</v>
      </c>
      <c r="C29" s="11">
        <v>13.248617520552587</v>
      </c>
      <c r="D29" t="s">
        <v>123</v>
      </c>
      <c r="E29" s="17">
        <f t="shared" si="0"/>
        <v>23.375</v>
      </c>
      <c r="F29" s="17">
        <f t="shared" si="1"/>
        <v>24.762500000000003</v>
      </c>
      <c r="G29" s="17">
        <f t="shared" si="2"/>
        <v>72.25</v>
      </c>
      <c r="H29" s="17">
        <f t="shared" si="3"/>
        <v>71.25</v>
      </c>
      <c r="I29" s="17">
        <f t="shared" si="4"/>
        <v>1.3073549257759782</v>
      </c>
      <c r="J29" s="17">
        <f t="shared" si="5"/>
        <v>0.23364485981308408</v>
      </c>
      <c r="K29" s="17">
        <f t="shared" si="6"/>
        <v>0.98684210526315785</v>
      </c>
      <c r="L29" s="17">
        <f t="shared" si="7"/>
        <v>0</v>
      </c>
      <c r="M29" s="17" t="str">
        <f t="shared" si="8"/>
        <v>KK</v>
      </c>
      <c r="N29" s="17" t="str">
        <f t="shared" si="9"/>
        <v>középen kezd, középen végez</v>
      </c>
      <c r="O29" t="s">
        <v>127</v>
      </c>
      <c r="P29">
        <v>20.25</v>
      </c>
      <c r="Q29">
        <v>19.962499999999999</v>
      </c>
      <c r="R29" t="s">
        <v>127</v>
      </c>
      <c r="S29">
        <v>69.5</v>
      </c>
      <c r="T29">
        <v>70</v>
      </c>
      <c r="U29" t="s">
        <v>127</v>
      </c>
      <c r="V29">
        <v>0</v>
      </c>
      <c r="W29">
        <v>0.22935779816513763</v>
      </c>
      <c r="X29" t="s">
        <v>127</v>
      </c>
      <c r="Y29">
        <v>0</v>
      </c>
      <c r="Z29">
        <v>0</v>
      </c>
      <c r="AA29">
        <v>0</v>
      </c>
      <c r="AC29" s="9" t="s">
        <v>131</v>
      </c>
      <c r="AD29" s="9" t="s">
        <v>100</v>
      </c>
      <c r="AE29" s="9" t="s">
        <v>108</v>
      </c>
    </row>
    <row r="30" spans="1:31" x14ac:dyDescent="0.3">
      <c r="A30" s="9" t="s">
        <v>58</v>
      </c>
      <c r="B30" s="11">
        <v>13.015625264852952</v>
      </c>
      <c r="C30" s="11">
        <v>13.727364077464189</v>
      </c>
      <c r="D30" t="s">
        <v>123</v>
      </c>
      <c r="E30" s="17">
        <f t="shared" si="0"/>
        <v>20.424999999999997</v>
      </c>
      <c r="F30" s="17">
        <f t="shared" si="1"/>
        <v>19.262500000000003</v>
      </c>
      <c r="G30" s="17">
        <f t="shared" si="2"/>
        <v>69</v>
      </c>
      <c r="H30" s="17">
        <f t="shared" si="3"/>
        <v>69.75</v>
      </c>
      <c r="I30" s="17">
        <f t="shared" si="4"/>
        <v>0.64197530864197527</v>
      </c>
      <c r="J30" s="17">
        <f t="shared" si="5"/>
        <v>1.179245283018868</v>
      </c>
      <c r="K30" s="17">
        <f t="shared" si="6"/>
        <v>0</v>
      </c>
      <c r="L30" s="17">
        <f t="shared" si="7"/>
        <v>0.47169811320754718</v>
      </c>
      <c r="M30" s="17" t="str">
        <f t="shared" si="8"/>
        <v>KK</v>
      </c>
      <c r="N30" s="17" t="str">
        <f t="shared" si="9"/>
        <v>középen kezd, középen végez</v>
      </c>
      <c r="O30" t="s">
        <v>126</v>
      </c>
      <c r="P30">
        <v>19.387499999999999</v>
      </c>
      <c r="Q30">
        <v>19.875</v>
      </c>
      <c r="R30" t="s">
        <v>126</v>
      </c>
      <c r="S30">
        <v>68</v>
      </c>
      <c r="T30">
        <v>69.75</v>
      </c>
      <c r="U30" t="s">
        <v>126</v>
      </c>
      <c r="V30">
        <v>0.74626865671641784</v>
      </c>
      <c r="W30">
        <v>0.98039215686274506</v>
      </c>
      <c r="X30" t="s">
        <v>126</v>
      </c>
      <c r="Y30">
        <v>0</v>
      </c>
      <c r="Z30">
        <v>0.98529411764705876</v>
      </c>
      <c r="AA30">
        <v>0</v>
      </c>
      <c r="AC30" s="9" t="s">
        <v>55</v>
      </c>
      <c r="AD30" s="9" t="s">
        <v>100</v>
      </c>
      <c r="AE30" s="9" t="s">
        <v>108</v>
      </c>
    </row>
    <row r="31" spans="1:31" x14ac:dyDescent="0.3">
      <c r="A31" s="9" t="s">
        <v>131</v>
      </c>
      <c r="B31" s="11">
        <v>12.381999957623526</v>
      </c>
      <c r="C31" s="11">
        <v>13.311970241122127</v>
      </c>
      <c r="D31" t="s">
        <v>123</v>
      </c>
      <c r="E31" s="17">
        <f t="shared" si="0"/>
        <v>21.274999999999999</v>
      </c>
      <c r="F31" s="17">
        <f t="shared" si="1"/>
        <v>21.324999999999999</v>
      </c>
      <c r="G31" s="17">
        <f t="shared" si="2"/>
        <v>67.75</v>
      </c>
      <c r="H31" s="17">
        <f t="shared" si="3"/>
        <v>69</v>
      </c>
      <c r="I31" s="17">
        <f t="shared" si="4"/>
        <v>0</v>
      </c>
      <c r="J31" s="17">
        <f t="shared" si="5"/>
        <v>0</v>
      </c>
      <c r="K31" s="17">
        <f t="shared" si="6"/>
        <v>0</v>
      </c>
      <c r="L31" s="17">
        <f t="shared" si="7"/>
        <v>0.68181818181818177</v>
      </c>
      <c r="M31" s="17" t="str">
        <f t="shared" si="8"/>
        <v>KK</v>
      </c>
      <c r="N31" s="17" t="str">
        <f t="shared" si="9"/>
        <v>középen kezd, középen végez</v>
      </c>
      <c r="O31" t="s">
        <v>129</v>
      </c>
      <c r="P31">
        <v>18.987500000000001</v>
      </c>
      <c r="Q31">
        <v>18.900000000000002</v>
      </c>
      <c r="R31" t="s">
        <v>129</v>
      </c>
      <c r="S31">
        <v>69.75</v>
      </c>
      <c r="T31">
        <v>70.75</v>
      </c>
      <c r="U31" t="s">
        <v>129</v>
      </c>
      <c r="V31">
        <v>0.32051282051282048</v>
      </c>
      <c r="W31">
        <v>0</v>
      </c>
      <c r="X31" t="s">
        <v>129</v>
      </c>
      <c r="Y31">
        <v>0.32051282051282048</v>
      </c>
      <c r="Z31">
        <v>0</v>
      </c>
      <c r="AA31">
        <v>0.32051282051282048</v>
      </c>
      <c r="AC31" s="9" t="s">
        <v>132</v>
      </c>
      <c r="AD31" s="9" t="s">
        <v>100</v>
      </c>
      <c r="AE31" s="9" t="s">
        <v>108</v>
      </c>
    </row>
    <row r="32" spans="1:31" x14ac:dyDescent="0.3">
      <c r="A32" s="9" t="s">
        <v>132</v>
      </c>
      <c r="B32" s="11">
        <v>12.233179930502583</v>
      </c>
      <c r="C32" s="11">
        <v>13.178997531570472</v>
      </c>
      <c r="D32" t="s">
        <v>123</v>
      </c>
      <c r="E32" s="17">
        <f t="shared" si="0"/>
        <v>22.762499999999999</v>
      </c>
      <c r="F32" s="17">
        <f t="shared" si="1"/>
        <v>21.712499999999999</v>
      </c>
      <c r="G32" s="17">
        <f t="shared" si="2"/>
        <v>71.5</v>
      </c>
      <c r="H32" s="17">
        <f t="shared" si="3"/>
        <v>70</v>
      </c>
      <c r="I32" s="17">
        <f t="shared" si="4"/>
        <v>0</v>
      </c>
      <c r="J32" s="17">
        <f t="shared" si="5"/>
        <v>0</v>
      </c>
      <c r="K32" s="17">
        <f t="shared" si="6"/>
        <v>0.32051282051282048</v>
      </c>
      <c r="L32" s="17">
        <f t="shared" si="7"/>
        <v>0</v>
      </c>
      <c r="M32" s="17" t="str">
        <f t="shared" si="8"/>
        <v>KK</v>
      </c>
      <c r="N32" s="17" t="str">
        <f t="shared" si="9"/>
        <v>középen kezd, középen végez</v>
      </c>
      <c r="O32" t="s">
        <v>121</v>
      </c>
      <c r="P32">
        <v>21.837499999999999</v>
      </c>
      <c r="Q32">
        <v>23.012500000000003</v>
      </c>
      <c r="R32" t="s">
        <v>121</v>
      </c>
      <c r="S32">
        <v>68.25</v>
      </c>
      <c r="T32">
        <v>69.25</v>
      </c>
      <c r="U32" t="s">
        <v>121</v>
      </c>
      <c r="V32">
        <v>0.33333333333333337</v>
      </c>
      <c r="W32">
        <v>0.2232142857142857</v>
      </c>
      <c r="X32" t="s">
        <v>121</v>
      </c>
      <c r="Y32">
        <v>0</v>
      </c>
      <c r="Z32">
        <v>0</v>
      </c>
      <c r="AA32">
        <v>0</v>
      </c>
      <c r="AC32" s="9" t="s">
        <v>125</v>
      </c>
      <c r="AD32" s="9" t="s">
        <v>112</v>
      </c>
      <c r="AE32" s="9" t="s">
        <v>113</v>
      </c>
    </row>
    <row r="33" spans="1:31" x14ac:dyDescent="0.3">
      <c r="A33" s="9" t="s">
        <v>129</v>
      </c>
      <c r="B33" s="11">
        <v>13.022646198830406</v>
      </c>
      <c r="C33" s="11">
        <v>13.668001366641239</v>
      </c>
      <c r="D33" t="s">
        <v>123</v>
      </c>
      <c r="E33" s="17">
        <f t="shared" si="0"/>
        <v>18.987500000000001</v>
      </c>
      <c r="F33" s="17">
        <f t="shared" si="1"/>
        <v>18.900000000000002</v>
      </c>
      <c r="G33" s="17">
        <f t="shared" si="2"/>
        <v>69.75</v>
      </c>
      <c r="H33" s="17">
        <f t="shared" si="3"/>
        <v>70.75</v>
      </c>
      <c r="I33" s="17">
        <f t="shared" si="4"/>
        <v>0.32051282051282048</v>
      </c>
      <c r="J33" s="17">
        <f t="shared" si="5"/>
        <v>0</v>
      </c>
      <c r="K33" s="17">
        <f t="shared" si="6"/>
        <v>0.32051282051282048</v>
      </c>
      <c r="L33" s="17">
        <f t="shared" si="7"/>
        <v>0</v>
      </c>
      <c r="M33" s="17" t="str">
        <f t="shared" si="8"/>
        <v>KK</v>
      </c>
      <c r="N33" s="17" t="str">
        <f t="shared" si="9"/>
        <v xml:space="preserve"> középen kezd, középen végez</v>
      </c>
      <c r="O33" t="s">
        <v>58</v>
      </c>
      <c r="P33">
        <v>20.424999999999997</v>
      </c>
      <c r="Q33">
        <v>19.262500000000003</v>
      </c>
      <c r="R33" t="s">
        <v>58</v>
      </c>
      <c r="S33">
        <v>69</v>
      </c>
      <c r="T33">
        <v>69.75</v>
      </c>
      <c r="U33" t="s">
        <v>58</v>
      </c>
      <c r="V33">
        <v>0.64197530864197527</v>
      </c>
      <c r="W33">
        <v>1.179245283018868</v>
      </c>
      <c r="X33" t="s">
        <v>58</v>
      </c>
      <c r="Y33">
        <v>0</v>
      </c>
      <c r="Z33">
        <v>0.47169811320754718</v>
      </c>
      <c r="AA33">
        <v>0</v>
      </c>
      <c r="AC33" s="9" t="s">
        <v>124</v>
      </c>
      <c r="AD33" s="9" t="s">
        <v>112</v>
      </c>
      <c r="AE33" s="9" t="s">
        <v>113</v>
      </c>
    </row>
    <row r="34" spans="1:31" x14ac:dyDescent="0.3">
      <c r="A34" s="9" t="s">
        <v>130</v>
      </c>
      <c r="B34" s="11">
        <v>12.899107551487413</v>
      </c>
      <c r="C34" s="11">
        <v>13.481044527078566</v>
      </c>
      <c r="D34" t="s">
        <v>123</v>
      </c>
      <c r="E34" s="17">
        <f t="shared" si="0"/>
        <v>19.100000000000001</v>
      </c>
      <c r="F34" s="17">
        <f t="shared" si="1"/>
        <v>17.587500000000002</v>
      </c>
      <c r="G34" s="17">
        <f t="shared" si="2"/>
        <v>69</v>
      </c>
      <c r="H34" s="17">
        <f t="shared" si="3"/>
        <v>70</v>
      </c>
      <c r="I34" s="17">
        <f t="shared" si="4"/>
        <v>0.6625131625131625</v>
      </c>
      <c r="J34" s="17">
        <f t="shared" si="5"/>
        <v>1.372053872053872</v>
      </c>
      <c r="K34" s="17">
        <f t="shared" si="6"/>
        <v>0</v>
      </c>
      <c r="L34" s="17">
        <f t="shared" si="7"/>
        <v>0</v>
      </c>
      <c r="M34" s="17" t="str">
        <f t="shared" si="8"/>
        <v>KK</v>
      </c>
      <c r="N34" s="17" t="str">
        <f t="shared" si="9"/>
        <v xml:space="preserve"> középen kezd, középen végez</v>
      </c>
      <c r="O34" t="s">
        <v>130</v>
      </c>
      <c r="P34">
        <v>19.100000000000001</v>
      </c>
      <c r="Q34">
        <v>17.587500000000002</v>
      </c>
      <c r="R34" t="s">
        <v>130</v>
      </c>
      <c r="S34">
        <v>69</v>
      </c>
      <c r="T34">
        <v>70</v>
      </c>
      <c r="U34" t="s">
        <v>130</v>
      </c>
      <c r="V34">
        <v>0.6625131625131625</v>
      </c>
      <c r="W34">
        <v>1.372053872053872</v>
      </c>
      <c r="X34" t="s">
        <v>130</v>
      </c>
      <c r="Y34">
        <v>0</v>
      </c>
      <c r="Z34">
        <v>0</v>
      </c>
      <c r="AA34">
        <v>0</v>
      </c>
      <c r="AC34" s="9" t="s">
        <v>133</v>
      </c>
      <c r="AD34" s="9" t="s">
        <v>96</v>
      </c>
      <c r="AE34" s="9" t="s">
        <v>97</v>
      </c>
    </row>
    <row r="35" spans="1:31" x14ac:dyDescent="0.3">
      <c r="A35" s="9" t="s">
        <v>124</v>
      </c>
      <c r="B35" s="11">
        <v>11.84467984574964</v>
      </c>
      <c r="C35" s="11">
        <v>12.713011272141708</v>
      </c>
      <c r="D35" t="s">
        <v>123</v>
      </c>
      <c r="E35" s="17">
        <f t="shared" si="0"/>
        <v>21.475000000000001</v>
      </c>
      <c r="F35" s="17">
        <f t="shared" si="1"/>
        <v>23.324999999999999</v>
      </c>
      <c r="G35" s="17">
        <f t="shared" si="2"/>
        <v>72.75</v>
      </c>
      <c r="H35" s="17">
        <f t="shared" si="3"/>
        <v>70</v>
      </c>
      <c r="I35" s="17">
        <f t="shared" si="4"/>
        <v>0.6625131625131625</v>
      </c>
      <c r="J35" s="17">
        <f t="shared" si="5"/>
        <v>0.23364485981308408</v>
      </c>
      <c r="K35" s="17">
        <f t="shared" si="6"/>
        <v>0</v>
      </c>
      <c r="L35" s="17">
        <f t="shared" si="7"/>
        <v>0.23364485981308408</v>
      </c>
      <c r="M35" s="17" t="str">
        <f t="shared" si="8"/>
        <v>LK</v>
      </c>
      <c r="N35" s="17" t="str">
        <f t="shared" si="9"/>
        <v>lent kezd, középen végez</v>
      </c>
      <c r="O35" t="s">
        <v>128</v>
      </c>
      <c r="P35">
        <v>17.912500000000001</v>
      </c>
      <c r="Q35">
        <v>17.487499999999997</v>
      </c>
      <c r="R35" t="s">
        <v>128</v>
      </c>
      <c r="S35">
        <v>68.25</v>
      </c>
      <c r="T35">
        <v>69.25</v>
      </c>
      <c r="U35" t="s">
        <v>128</v>
      </c>
      <c r="V35">
        <v>0.35211267605633806</v>
      </c>
      <c r="W35">
        <v>0</v>
      </c>
      <c r="X35" t="s">
        <v>128</v>
      </c>
      <c r="Y35">
        <v>0</v>
      </c>
      <c r="Z35">
        <v>0</v>
      </c>
      <c r="AA35">
        <v>0</v>
      </c>
      <c r="AC35" s="9" t="s">
        <v>134</v>
      </c>
      <c r="AD35" s="9" t="s">
        <v>96</v>
      </c>
      <c r="AE35" s="9" t="s">
        <v>119</v>
      </c>
    </row>
    <row r="36" spans="1:31" x14ac:dyDescent="0.3">
      <c r="A36" s="9" t="s">
        <v>125</v>
      </c>
      <c r="B36" s="11">
        <v>12.153058627849814</v>
      </c>
      <c r="C36" s="11">
        <v>12.907170946690396</v>
      </c>
      <c r="D36" t="s">
        <v>123</v>
      </c>
      <c r="E36" s="17">
        <f t="shared" si="0"/>
        <v>22.324999999999999</v>
      </c>
      <c r="F36" s="17">
        <f t="shared" si="1"/>
        <v>21.337500000000002</v>
      </c>
      <c r="G36" s="17">
        <f t="shared" si="2"/>
        <v>76</v>
      </c>
      <c r="H36" s="17">
        <f t="shared" si="3"/>
        <v>70.75</v>
      </c>
      <c r="I36" s="17">
        <f t="shared" si="4"/>
        <v>1.2863191660660016</v>
      </c>
      <c r="J36" s="17">
        <f t="shared" si="5"/>
        <v>0</v>
      </c>
      <c r="K36" s="17">
        <f t="shared" si="6"/>
        <v>0</v>
      </c>
      <c r="L36" s="17">
        <f t="shared" si="7"/>
        <v>0</v>
      </c>
      <c r="M36" s="17" t="str">
        <f t="shared" si="8"/>
        <v>LK</v>
      </c>
      <c r="N36" s="17" t="str">
        <f t="shared" si="9"/>
        <v>lent kezd, középen végez</v>
      </c>
      <c r="O36" t="s">
        <v>132</v>
      </c>
      <c r="P36">
        <v>22.762499999999999</v>
      </c>
      <c r="Q36">
        <v>21.712499999999999</v>
      </c>
      <c r="R36" t="s">
        <v>132</v>
      </c>
      <c r="S36">
        <v>71.5</v>
      </c>
      <c r="T36">
        <v>70</v>
      </c>
      <c r="U36" t="s">
        <v>132</v>
      </c>
      <c r="V36">
        <v>0</v>
      </c>
      <c r="W36">
        <v>0</v>
      </c>
      <c r="X36" t="s">
        <v>132</v>
      </c>
      <c r="Y36">
        <v>0.32051282051282048</v>
      </c>
      <c r="Z36">
        <v>0</v>
      </c>
      <c r="AA36">
        <v>0.32051282051282048</v>
      </c>
      <c r="AC36" s="9" t="s">
        <v>56</v>
      </c>
      <c r="AD36" s="9" t="s">
        <v>100</v>
      </c>
      <c r="AE36" s="9" t="s">
        <v>108</v>
      </c>
    </row>
    <row r="37" spans="1:31" x14ac:dyDescent="0.3">
      <c r="A37" s="9" t="s">
        <v>67</v>
      </c>
      <c r="B37" s="11">
        <v>12.98598811339944</v>
      </c>
      <c r="C37" s="11">
        <v>13.887239066870071</v>
      </c>
      <c r="D37" t="s">
        <v>123</v>
      </c>
      <c r="E37" s="17">
        <f t="shared" si="0"/>
        <v>20.784375000000004</v>
      </c>
      <c r="F37" s="17">
        <f t="shared" si="1"/>
        <v>20.811718749999997</v>
      </c>
      <c r="G37" s="17">
        <f t="shared" si="2"/>
        <v>69.84375</v>
      </c>
      <c r="H37" s="17">
        <f t="shared" si="3"/>
        <v>69.9375</v>
      </c>
      <c r="I37" s="17">
        <f t="shared" si="4"/>
        <v>0.45650820514403928</v>
      </c>
      <c r="J37" s="17">
        <f t="shared" si="5"/>
        <v>0.29217296257221015</v>
      </c>
      <c r="K37" s="17">
        <f t="shared" si="6"/>
        <v>0.14340840080971659</v>
      </c>
      <c r="L37" s="17">
        <f t="shared" si="7"/>
        <v>0.16222934738750985</v>
      </c>
      <c r="M37" s="17"/>
      <c r="N37" s="17"/>
      <c r="O37" s="9" t="s">
        <v>67</v>
      </c>
      <c r="P37">
        <v>20.784375000000004</v>
      </c>
      <c r="Q37">
        <v>20.811718749999997</v>
      </c>
      <c r="R37" s="9" t="s">
        <v>67</v>
      </c>
      <c r="S37">
        <v>69.84375</v>
      </c>
      <c r="T37">
        <v>69.9375</v>
      </c>
      <c r="U37" s="9" t="s">
        <v>67</v>
      </c>
      <c r="V37">
        <v>0.45650820514403928</v>
      </c>
      <c r="W37">
        <v>0.29217296257221015</v>
      </c>
      <c r="X37" s="9" t="s">
        <v>67</v>
      </c>
      <c r="Y37">
        <v>0.14340840080971659</v>
      </c>
      <c r="Z37">
        <v>0.16222934738750985</v>
      </c>
      <c r="AA37">
        <v>0.14340840080971659</v>
      </c>
      <c r="AC37" s="9" t="s">
        <v>135</v>
      </c>
      <c r="AD37" s="9" t="s">
        <v>100</v>
      </c>
      <c r="AE37" s="9" t="s">
        <v>108</v>
      </c>
    </row>
    <row r="38" spans="1:31" x14ac:dyDescent="0.3">
      <c r="A38" s="9" t="s">
        <v>136</v>
      </c>
      <c r="B38" s="11">
        <v>14.102751186541234</v>
      </c>
      <c r="C38" s="11">
        <v>15.16690339223663</v>
      </c>
      <c r="D38" t="s">
        <v>123</v>
      </c>
      <c r="E38" s="17">
        <f t="shared" si="0"/>
        <v>23.375</v>
      </c>
      <c r="F38" s="17">
        <f t="shared" si="1"/>
        <v>24.762500000000003</v>
      </c>
      <c r="G38" s="17">
        <f t="shared" si="2"/>
        <v>76</v>
      </c>
      <c r="H38" s="17">
        <f t="shared" si="3"/>
        <v>71.25</v>
      </c>
      <c r="I38" s="17">
        <f t="shared" si="4"/>
        <v>1.3073549257759782</v>
      </c>
      <c r="J38" s="17">
        <f t="shared" si="5"/>
        <v>1.372053872053872</v>
      </c>
      <c r="K38" s="17">
        <f t="shared" si="6"/>
        <v>0.98684210526315785</v>
      </c>
      <c r="L38" s="17">
        <f t="shared" si="7"/>
        <v>0.98529411764705876</v>
      </c>
      <c r="M38" s="17"/>
      <c r="N38" s="17"/>
      <c r="O38" s="9" t="s">
        <v>136</v>
      </c>
      <c r="P38">
        <v>23.375</v>
      </c>
      <c r="Q38">
        <v>24.762500000000003</v>
      </c>
      <c r="R38" s="9" t="s">
        <v>136</v>
      </c>
      <c r="S38">
        <v>76</v>
      </c>
      <c r="T38">
        <v>71.25</v>
      </c>
      <c r="U38" s="9" t="s">
        <v>136</v>
      </c>
      <c r="V38">
        <v>1.3073549257759782</v>
      </c>
      <c r="W38">
        <v>1.372053872053872</v>
      </c>
      <c r="X38" s="9" t="s">
        <v>136</v>
      </c>
      <c r="Y38">
        <v>0.98684210526315785</v>
      </c>
      <c r="Z38">
        <v>0.98529411764705876</v>
      </c>
      <c r="AA38">
        <v>0.98684210526315785</v>
      </c>
      <c r="AC38" s="9" t="s">
        <v>137</v>
      </c>
      <c r="AD38" s="9" t="s">
        <v>100</v>
      </c>
      <c r="AE38" s="9" t="s">
        <v>101</v>
      </c>
    </row>
    <row r="39" spans="1:31" x14ac:dyDescent="0.3">
      <c r="A39" s="14" t="s">
        <v>138</v>
      </c>
      <c r="B39" s="15">
        <v>11.837257288753284</v>
      </c>
      <c r="C39" s="15">
        <v>12.67218720866175</v>
      </c>
      <c r="D39" t="s">
        <v>123</v>
      </c>
      <c r="E39" s="17">
        <f t="shared" si="0"/>
        <v>17.912500000000001</v>
      </c>
      <c r="F39" s="17">
        <f t="shared" si="1"/>
        <v>17.487499999999997</v>
      </c>
      <c r="G39" s="17">
        <f t="shared" si="2"/>
        <v>67.5</v>
      </c>
      <c r="H39" s="17">
        <f t="shared" si="3"/>
        <v>68.25</v>
      </c>
      <c r="I39" s="17">
        <f t="shared" si="4"/>
        <v>0</v>
      </c>
      <c r="J39" s="17">
        <f t="shared" si="5"/>
        <v>0</v>
      </c>
      <c r="K39" s="17">
        <f t="shared" si="6"/>
        <v>0</v>
      </c>
      <c r="L39" s="17">
        <f t="shared" si="7"/>
        <v>0</v>
      </c>
      <c r="M39" s="17"/>
      <c r="N39" s="17"/>
      <c r="O39" s="14" t="s">
        <v>138</v>
      </c>
      <c r="P39">
        <v>17.912500000000001</v>
      </c>
      <c r="Q39">
        <v>17.487499999999997</v>
      </c>
      <c r="R39" s="14" t="s">
        <v>138</v>
      </c>
      <c r="S39">
        <v>67.5</v>
      </c>
      <c r="T39">
        <v>68.25</v>
      </c>
      <c r="U39" s="14" t="s">
        <v>138</v>
      </c>
      <c r="V39">
        <v>0</v>
      </c>
      <c r="W39">
        <v>0</v>
      </c>
      <c r="X39" s="14" t="s">
        <v>138</v>
      </c>
      <c r="Y39">
        <v>0</v>
      </c>
      <c r="Z39">
        <v>0</v>
      </c>
      <c r="AA39">
        <v>0</v>
      </c>
      <c r="AC39" s="9" t="s">
        <v>139</v>
      </c>
      <c r="AD39" s="9" t="s">
        <v>100</v>
      </c>
      <c r="AE39" s="9" t="s">
        <v>108</v>
      </c>
    </row>
    <row r="40" spans="1:31" x14ac:dyDescent="0.3">
      <c r="A40" s="14" t="s">
        <v>134</v>
      </c>
      <c r="B40" s="15">
        <v>13.791293435884397</v>
      </c>
      <c r="C40" s="15">
        <v>14.164424792355284</v>
      </c>
      <c r="D40" t="s">
        <v>140</v>
      </c>
      <c r="E40" s="17">
        <f t="shared" si="0"/>
        <v>26.3125</v>
      </c>
      <c r="F40" s="17">
        <f t="shared" si="1"/>
        <v>25.75</v>
      </c>
      <c r="G40" s="17">
        <f t="shared" si="2"/>
        <v>74.75</v>
      </c>
      <c r="H40" s="17">
        <f t="shared" si="3"/>
        <v>73.75</v>
      </c>
      <c r="I40" s="17">
        <f t="shared" si="4"/>
        <v>0.59523809523809523</v>
      </c>
      <c r="J40" s="17">
        <f t="shared" si="5"/>
        <v>0.70754716981132082</v>
      </c>
      <c r="K40" s="17">
        <f t="shared" si="6"/>
        <v>0.59523809523809523</v>
      </c>
      <c r="L40" s="17">
        <f t="shared" si="7"/>
        <v>1.179245283018868</v>
      </c>
      <c r="M40" s="17" t="str">
        <f t="shared" si="8"/>
        <v>FF</v>
      </c>
      <c r="N40" s="17" t="str">
        <f t="shared" si="9"/>
        <v>fent kezd, fent végez</v>
      </c>
      <c r="O40" t="s">
        <v>141</v>
      </c>
      <c r="P40">
        <v>23.337499999999999</v>
      </c>
      <c r="Q40">
        <v>24.4375</v>
      </c>
      <c r="R40" t="s">
        <v>141</v>
      </c>
      <c r="S40">
        <v>77.75</v>
      </c>
      <c r="T40">
        <v>77.5</v>
      </c>
      <c r="U40" t="s">
        <v>141</v>
      </c>
      <c r="V40">
        <v>0.32051282051282048</v>
      </c>
      <c r="W40">
        <v>0.72069492172584948</v>
      </c>
      <c r="X40" t="s">
        <v>141</v>
      </c>
      <c r="Y40">
        <v>0</v>
      </c>
      <c r="Z40">
        <v>0.46296296296296291</v>
      </c>
      <c r="AA40">
        <v>0</v>
      </c>
      <c r="AC40" s="9" t="s">
        <v>141</v>
      </c>
      <c r="AD40" s="9" t="s">
        <v>114</v>
      </c>
      <c r="AE40" s="9" t="s">
        <v>117</v>
      </c>
    </row>
    <row r="41" spans="1:31" x14ac:dyDescent="0.3">
      <c r="A41" s="14" t="s">
        <v>133</v>
      </c>
      <c r="B41" s="15">
        <v>14.068455907280278</v>
      </c>
      <c r="C41" s="15">
        <v>14.517733971099243</v>
      </c>
      <c r="D41" t="s">
        <v>140</v>
      </c>
      <c r="E41" s="17">
        <f t="shared" si="0"/>
        <v>22.024999999999999</v>
      </c>
      <c r="F41" s="17">
        <f t="shared" si="1"/>
        <v>23.012499999999999</v>
      </c>
      <c r="G41" s="17">
        <f t="shared" si="2"/>
        <v>77.5</v>
      </c>
      <c r="H41" s="17">
        <f t="shared" si="3"/>
        <v>77.5</v>
      </c>
      <c r="I41" s="17">
        <f t="shared" si="4"/>
        <v>0</v>
      </c>
      <c r="J41" s="17">
        <f t="shared" si="5"/>
        <v>0.6578947368421052</v>
      </c>
      <c r="K41" s="17">
        <f t="shared" si="6"/>
        <v>0</v>
      </c>
      <c r="L41" s="17">
        <f t="shared" si="7"/>
        <v>0.21929824561403508</v>
      </c>
      <c r="M41" s="17" t="str">
        <f t="shared" si="8"/>
        <v>FF</v>
      </c>
      <c r="N41" s="17" t="str">
        <f t="shared" si="9"/>
        <v xml:space="preserve"> fent kezd, fent végez</v>
      </c>
      <c r="O41" t="s">
        <v>134</v>
      </c>
      <c r="P41">
        <v>26.3125</v>
      </c>
      <c r="Q41">
        <v>25.75</v>
      </c>
      <c r="R41" t="s">
        <v>134</v>
      </c>
      <c r="S41">
        <v>74.75</v>
      </c>
      <c r="T41">
        <v>73.75</v>
      </c>
      <c r="U41" t="s">
        <v>134</v>
      </c>
      <c r="V41">
        <v>0.59523809523809523</v>
      </c>
      <c r="W41">
        <v>0.70754716981132082</v>
      </c>
      <c r="X41" t="s">
        <v>134</v>
      </c>
      <c r="Y41">
        <v>0.59523809523809523</v>
      </c>
      <c r="Z41">
        <v>1.179245283018868</v>
      </c>
      <c r="AA41">
        <v>0.59523809523809523</v>
      </c>
    </row>
    <row r="42" spans="1:31" x14ac:dyDescent="0.3">
      <c r="A42" t="s">
        <v>56</v>
      </c>
      <c r="B42">
        <v>13.111682451902704</v>
      </c>
      <c r="C42">
        <v>13.398548235019916</v>
      </c>
      <c r="D42" t="s">
        <v>140</v>
      </c>
      <c r="E42" s="17">
        <f t="shared" si="0"/>
        <v>18.674999999999997</v>
      </c>
      <c r="F42" s="17">
        <f t="shared" si="1"/>
        <v>19.4375</v>
      </c>
      <c r="G42" s="17">
        <f t="shared" si="2"/>
        <v>69</v>
      </c>
      <c r="H42" s="17">
        <f t="shared" si="3"/>
        <v>71</v>
      </c>
      <c r="I42" s="17">
        <f t="shared" si="4"/>
        <v>0.36231884057971014</v>
      </c>
      <c r="J42" s="17">
        <f t="shared" si="5"/>
        <v>0.95713500641143057</v>
      </c>
      <c r="K42" s="17">
        <f t="shared" si="6"/>
        <v>0</v>
      </c>
      <c r="L42" s="17">
        <f t="shared" si="7"/>
        <v>0.74053893402020998</v>
      </c>
      <c r="M42" s="17" t="str">
        <f t="shared" si="8"/>
        <v>KK</v>
      </c>
      <c r="N42" s="17" t="str">
        <f t="shared" si="9"/>
        <v>középen kezd, középen végez</v>
      </c>
      <c r="O42" t="s">
        <v>139</v>
      </c>
      <c r="P42" s="66">
        <v>22.912500000000001</v>
      </c>
      <c r="Q42">
        <v>23.237499999999997</v>
      </c>
      <c r="R42" t="s">
        <v>139</v>
      </c>
      <c r="S42">
        <v>69.5</v>
      </c>
      <c r="T42">
        <v>70.5</v>
      </c>
      <c r="U42" t="s">
        <v>139</v>
      </c>
      <c r="V42">
        <v>0</v>
      </c>
      <c r="W42">
        <v>0</v>
      </c>
      <c r="X42" t="s">
        <v>139</v>
      </c>
      <c r="Y42">
        <v>0</v>
      </c>
      <c r="Z42">
        <v>0.73850118953211741</v>
      </c>
      <c r="AA42">
        <v>0</v>
      </c>
    </row>
    <row r="43" spans="1:31" x14ac:dyDescent="0.3">
      <c r="A43" t="s">
        <v>135</v>
      </c>
      <c r="B43">
        <v>13.063685481820491</v>
      </c>
      <c r="C43">
        <v>13.043559305873377</v>
      </c>
      <c r="D43" t="s">
        <v>140</v>
      </c>
      <c r="E43" s="17">
        <f>VLOOKUP($A43,$O$2:$Q$49,2,0)</f>
        <v>19.112500000000001</v>
      </c>
      <c r="F43" s="17">
        <f t="shared" si="1"/>
        <v>19.274999999999999</v>
      </c>
      <c r="G43" s="17">
        <f t="shared" si="2"/>
        <v>68.5</v>
      </c>
      <c r="H43" s="17">
        <f t="shared" si="3"/>
        <v>71</v>
      </c>
      <c r="I43" s="17">
        <f t="shared" si="4"/>
        <v>0.64102564102564097</v>
      </c>
      <c r="J43" s="17">
        <f t="shared" si="5"/>
        <v>1.0720921590486809</v>
      </c>
      <c r="K43" s="17">
        <f t="shared" si="6"/>
        <v>0</v>
      </c>
      <c r="L43" s="17">
        <f t="shared" si="7"/>
        <v>0</v>
      </c>
      <c r="M43" s="17" t="str">
        <f t="shared" si="8"/>
        <v>KK</v>
      </c>
      <c r="N43" s="17" t="str">
        <f t="shared" si="9"/>
        <v>középen kezd, középen végez</v>
      </c>
      <c r="O43" t="s">
        <v>56</v>
      </c>
      <c r="P43" s="66">
        <v>18.674999999999997</v>
      </c>
      <c r="Q43">
        <v>19.4375</v>
      </c>
      <c r="R43" t="s">
        <v>56</v>
      </c>
      <c r="S43">
        <v>69</v>
      </c>
      <c r="T43">
        <v>71</v>
      </c>
      <c r="U43" t="s">
        <v>56</v>
      </c>
      <c r="V43">
        <v>0.36231884057971014</v>
      </c>
      <c r="W43">
        <v>0.95713500641143057</v>
      </c>
      <c r="X43" t="s">
        <v>56</v>
      </c>
      <c r="Y43">
        <v>0</v>
      </c>
      <c r="Z43">
        <v>0.74053893402020998</v>
      </c>
      <c r="AA43">
        <v>0</v>
      </c>
    </row>
    <row r="44" spans="1:31" x14ac:dyDescent="0.3">
      <c r="A44" t="s">
        <v>137</v>
      </c>
      <c r="B44">
        <v>12.772600008475296</v>
      </c>
      <c r="C44">
        <v>13.368742107381982</v>
      </c>
      <c r="D44" t="s">
        <v>140</v>
      </c>
      <c r="E44" s="17">
        <f t="shared" si="0"/>
        <v>23.85</v>
      </c>
      <c r="F44" s="17">
        <f t="shared" si="1"/>
        <v>22.737500000000004</v>
      </c>
      <c r="G44" s="17">
        <f t="shared" si="2"/>
        <v>74</v>
      </c>
      <c r="H44" s="17">
        <f t="shared" si="3"/>
        <v>74</v>
      </c>
      <c r="I44" s="17">
        <f t="shared" si="4"/>
        <v>0.3289473684210526</v>
      </c>
      <c r="J44" s="17">
        <f t="shared" si="5"/>
        <v>0</v>
      </c>
      <c r="K44" s="17">
        <f t="shared" si="6"/>
        <v>0</v>
      </c>
      <c r="L44" s="17">
        <f t="shared" si="7"/>
        <v>0.4692982456140351</v>
      </c>
      <c r="M44" s="17" t="str">
        <f t="shared" si="8"/>
        <v>KK</v>
      </c>
      <c r="N44" s="17" t="str">
        <f t="shared" si="9"/>
        <v xml:space="preserve"> középen kezd, középen végez</v>
      </c>
      <c r="O44" t="s">
        <v>137</v>
      </c>
      <c r="P44" s="66">
        <v>23.85</v>
      </c>
      <c r="Q44">
        <v>22.737500000000004</v>
      </c>
      <c r="R44" t="s">
        <v>137</v>
      </c>
      <c r="S44">
        <v>74</v>
      </c>
      <c r="T44">
        <v>74</v>
      </c>
      <c r="U44" t="s">
        <v>137</v>
      </c>
      <c r="V44">
        <v>0.3289473684210526</v>
      </c>
      <c r="W44">
        <v>0</v>
      </c>
      <c r="X44" t="s">
        <v>137</v>
      </c>
      <c r="Y44">
        <v>0</v>
      </c>
      <c r="Z44">
        <v>0.4692982456140351</v>
      </c>
      <c r="AA44">
        <v>0</v>
      </c>
    </row>
    <row r="45" spans="1:31" x14ac:dyDescent="0.3">
      <c r="A45" t="s">
        <v>139</v>
      </c>
      <c r="B45">
        <v>12.645692431561997</v>
      </c>
      <c r="C45">
        <v>12.939832559962708</v>
      </c>
      <c r="D45" t="s">
        <v>140</v>
      </c>
      <c r="E45" s="17">
        <f t="shared" si="0"/>
        <v>22.912500000000001</v>
      </c>
      <c r="F45" s="17">
        <f t="shared" si="1"/>
        <v>23.237499999999997</v>
      </c>
      <c r="G45" s="17">
        <f t="shared" si="2"/>
        <v>69.5</v>
      </c>
      <c r="H45" s="17">
        <f t="shared" si="3"/>
        <v>70.5</v>
      </c>
      <c r="I45" s="17">
        <f t="shared" si="4"/>
        <v>0</v>
      </c>
      <c r="J45" s="17">
        <f t="shared" si="5"/>
        <v>0</v>
      </c>
      <c r="K45" s="17">
        <f t="shared" si="6"/>
        <v>0</v>
      </c>
      <c r="L45" s="17">
        <f t="shared" si="7"/>
        <v>0.73850118953211741</v>
      </c>
      <c r="M45" s="17" t="str">
        <f t="shared" si="8"/>
        <v>KK</v>
      </c>
      <c r="N45" s="17" t="str">
        <f t="shared" si="9"/>
        <v>középen kezd, középen végez</v>
      </c>
      <c r="O45" t="s">
        <v>133</v>
      </c>
      <c r="P45" s="66">
        <v>22.024999999999999</v>
      </c>
      <c r="Q45">
        <v>23.012499999999999</v>
      </c>
      <c r="R45" t="s">
        <v>133</v>
      </c>
      <c r="S45">
        <v>77.5</v>
      </c>
      <c r="T45">
        <v>77.5</v>
      </c>
      <c r="U45" t="s">
        <v>133</v>
      </c>
      <c r="V45">
        <v>0</v>
      </c>
      <c r="W45">
        <v>0.6578947368421052</v>
      </c>
      <c r="X45" t="s">
        <v>133</v>
      </c>
      <c r="Y45">
        <v>0</v>
      </c>
      <c r="Z45">
        <v>0.21929824561403508</v>
      </c>
      <c r="AA45">
        <v>0</v>
      </c>
    </row>
    <row r="46" spans="1:31" x14ac:dyDescent="0.3">
      <c r="A46" t="s">
        <v>141</v>
      </c>
      <c r="B46">
        <v>11.983873739299939</v>
      </c>
      <c r="C46">
        <v>11.835786719213493</v>
      </c>
      <c r="D46" t="s">
        <v>140</v>
      </c>
      <c r="E46" s="17">
        <f t="shared" si="0"/>
        <v>23.337499999999999</v>
      </c>
      <c r="F46" s="17">
        <f t="shared" si="1"/>
        <v>24.4375</v>
      </c>
      <c r="G46" s="17">
        <f t="shared" si="2"/>
        <v>77.75</v>
      </c>
      <c r="H46" s="17">
        <f t="shared" si="3"/>
        <v>77.5</v>
      </c>
      <c r="I46" s="17">
        <f t="shared" si="4"/>
        <v>0.32051282051282048</v>
      </c>
      <c r="J46" s="17">
        <f t="shared" si="5"/>
        <v>0.72069492172584948</v>
      </c>
      <c r="K46" s="17">
        <f t="shared" si="6"/>
        <v>0</v>
      </c>
      <c r="L46" s="17">
        <f t="shared" si="7"/>
        <v>0.46296296296296291</v>
      </c>
      <c r="M46" s="17" t="str">
        <f t="shared" si="8"/>
        <v>LL</v>
      </c>
      <c r="N46" s="17" t="str">
        <f t="shared" si="9"/>
        <v>lent kezd, lent végez</v>
      </c>
      <c r="O46" t="s">
        <v>135</v>
      </c>
      <c r="P46" s="66">
        <v>19.112500000000001</v>
      </c>
      <c r="Q46">
        <v>19.274999999999999</v>
      </c>
      <c r="R46" t="s">
        <v>135</v>
      </c>
      <c r="S46">
        <v>68.5</v>
      </c>
      <c r="T46">
        <v>71</v>
      </c>
      <c r="U46" t="s">
        <v>135</v>
      </c>
      <c r="V46">
        <v>0.64102564102564097</v>
      </c>
      <c r="W46">
        <v>1.0720921590486809</v>
      </c>
      <c r="X46" t="s">
        <v>135</v>
      </c>
      <c r="Y46">
        <v>0</v>
      </c>
      <c r="Z46">
        <v>0</v>
      </c>
      <c r="AA46">
        <v>0</v>
      </c>
    </row>
    <row r="47" spans="1:31" x14ac:dyDescent="0.3">
      <c r="A47" t="s">
        <v>142</v>
      </c>
      <c r="B47">
        <v>13.062469065175014</v>
      </c>
      <c r="C47">
        <v>13.32408967012943</v>
      </c>
      <c r="D47" t="s">
        <v>140</v>
      </c>
      <c r="E47" s="17">
        <f t="shared" si="0"/>
        <v>22.317857142857147</v>
      </c>
      <c r="F47" s="17">
        <f t="shared" si="1"/>
        <v>22.55535714285714</v>
      </c>
      <c r="G47" s="17">
        <f t="shared" si="2"/>
        <v>73</v>
      </c>
      <c r="H47" s="17">
        <f t="shared" si="3"/>
        <v>73.607142857142861</v>
      </c>
      <c r="I47" s="17">
        <f t="shared" si="4"/>
        <v>0.32114896653961711</v>
      </c>
      <c r="J47" s="17">
        <f t="shared" si="5"/>
        <v>0.58790914197705535</v>
      </c>
      <c r="K47" s="17">
        <f t="shared" si="6"/>
        <v>8.5034013605442174E-2</v>
      </c>
      <c r="L47" s="17">
        <f t="shared" si="7"/>
        <v>0.5442635515374612</v>
      </c>
      <c r="M47" s="17"/>
      <c r="N47" s="17"/>
      <c r="O47" t="s">
        <v>142</v>
      </c>
      <c r="P47" s="66">
        <v>22.317857142857147</v>
      </c>
      <c r="Q47">
        <v>22.55535714285714</v>
      </c>
      <c r="R47" t="s">
        <v>142</v>
      </c>
      <c r="S47">
        <v>73</v>
      </c>
      <c r="T47">
        <v>73.607142857142861</v>
      </c>
      <c r="U47" t="s">
        <v>142</v>
      </c>
      <c r="V47">
        <v>0.32114896653961711</v>
      </c>
      <c r="W47">
        <v>0.58790914197705535</v>
      </c>
      <c r="X47" t="s">
        <v>142</v>
      </c>
      <c r="Y47">
        <v>8.5034013605442174E-2</v>
      </c>
      <c r="Z47">
        <v>0.5442635515374612</v>
      </c>
      <c r="AA47">
        <v>8.5034013605442174E-2</v>
      </c>
    </row>
    <row r="48" spans="1:31" x14ac:dyDescent="0.3">
      <c r="A48" t="s">
        <v>143</v>
      </c>
      <c r="B48">
        <v>14.138310132214595</v>
      </c>
      <c r="C48">
        <v>14.639978864734299</v>
      </c>
      <c r="D48" t="s">
        <v>140</v>
      </c>
      <c r="E48" s="17">
        <f t="shared" si="0"/>
        <v>26.3125</v>
      </c>
      <c r="F48" s="17">
        <f t="shared" si="1"/>
        <v>25.75</v>
      </c>
      <c r="G48" s="17">
        <f t="shared" si="2"/>
        <v>77.75</v>
      </c>
      <c r="H48" s="17">
        <f t="shared" si="3"/>
        <v>77.5</v>
      </c>
      <c r="I48" s="17">
        <f t="shared" si="4"/>
        <v>0.64102564102564097</v>
      </c>
      <c r="J48" s="17">
        <f t="shared" si="5"/>
        <v>1.0720921590486809</v>
      </c>
      <c r="K48" s="17">
        <f t="shared" si="6"/>
        <v>0.59523809523809523</v>
      </c>
      <c r="L48" s="17">
        <f t="shared" si="7"/>
        <v>1.179245283018868</v>
      </c>
      <c r="M48" s="17"/>
      <c r="N48" s="17"/>
      <c r="O48" t="s">
        <v>143</v>
      </c>
      <c r="P48" s="66">
        <v>26.3125</v>
      </c>
      <c r="Q48">
        <v>25.75</v>
      </c>
      <c r="R48" t="s">
        <v>143</v>
      </c>
      <c r="S48">
        <v>77.75</v>
      </c>
      <c r="T48">
        <v>77.5</v>
      </c>
      <c r="U48" t="s">
        <v>143</v>
      </c>
      <c r="V48">
        <v>0.64102564102564097</v>
      </c>
      <c r="W48">
        <v>1.0720921590486809</v>
      </c>
      <c r="X48" t="s">
        <v>143</v>
      </c>
      <c r="Y48">
        <v>0.59523809523809523</v>
      </c>
      <c r="Z48">
        <v>1.179245283018868</v>
      </c>
      <c r="AA48">
        <v>0.59523809523809523</v>
      </c>
    </row>
    <row r="49" spans="1:27" x14ac:dyDescent="0.3">
      <c r="A49" t="s">
        <v>144</v>
      </c>
      <c r="B49">
        <v>11.759278858377829</v>
      </c>
      <c r="C49">
        <v>11.863861079328759</v>
      </c>
      <c r="D49" t="s">
        <v>140</v>
      </c>
      <c r="E49" s="17">
        <f t="shared" si="0"/>
        <v>18.674999999999997</v>
      </c>
      <c r="F49" s="17">
        <f t="shared" si="1"/>
        <v>19.274999999999999</v>
      </c>
      <c r="G49" s="17">
        <f t="shared" si="2"/>
        <v>68.5</v>
      </c>
      <c r="H49" s="17">
        <f t="shared" si="3"/>
        <v>70.5</v>
      </c>
      <c r="I49" s="17">
        <f t="shared" si="4"/>
        <v>0</v>
      </c>
      <c r="J49" s="17">
        <f t="shared" si="5"/>
        <v>0</v>
      </c>
      <c r="K49" s="17">
        <f t="shared" si="6"/>
        <v>0</v>
      </c>
      <c r="L49" s="17">
        <f t="shared" si="7"/>
        <v>0</v>
      </c>
      <c r="M49" s="17"/>
      <c r="N49" s="17"/>
      <c r="O49" t="s">
        <v>144</v>
      </c>
      <c r="P49" s="66">
        <v>18.674999999999997</v>
      </c>
      <c r="Q49">
        <v>19.274999999999999</v>
      </c>
      <c r="R49" t="s">
        <v>144</v>
      </c>
      <c r="S49">
        <v>68.5</v>
      </c>
      <c r="T49">
        <v>70.5</v>
      </c>
      <c r="U49" t="s">
        <v>144</v>
      </c>
      <c r="V49">
        <v>0</v>
      </c>
      <c r="W49">
        <v>0</v>
      </c>
      <c r="X49" t="s">
        <v>144</v>
      </c>
      <c r="Y49">
        <v>0</v>
      </c>
      <c r="Z49">
        <v>0</v>
      </c>
      <c r="AA49">
        <v>0</v>
      </c>
    </row>
    <row r="50" spans="1:27" x14ac:dyDescent="0.3">
      <c r="P50" s="66"/>
    </row>
    <row r="51" spans="1:27" x14ac:dyDescent="0.3">
      <c r="P51" s="66"/>
    </row>
    <row r="52" spans="1:27" x14ac:dyDescent="0.3">
      <c r="P52" s="66"/>
    </row>
    <row r="53" spans="1:27" x14ac:dyDescent="0.3">
      <c r="P53" s="66"/>
    </row>
    <row r="54" spans="1:27" x14ac:dyDescent="0.3">
      <c r="P54" s="66"/>
    </row>
    <row r="55" spans="1:27" x14ac:dyDescent="0.3">
      <c r="P55" s="66"/>
    </row>
    <row r="56" spans="1:27" x14ac:dyDescent="0.3">
      <c r="P56" s="66"/>
    </row>
    <row r="57" spans="1:27" x14ac:dyDescent="0.3">
      <c r="P57" s="66"/>
    </row>
    <row r="58" spans="1:27" x14ac:dyDescent="0.3">
      <c r="P58" s="66"/>
    </row>
    <row r="59" spans="1:27" x14ac:dyDescent="0.3">
      <c r="P59" s="66"/>
    </row>
    <row r="60" spans="1:27" x14ac:dyDescent="0.3">
      <c r="P60" s="66"/>
    </row>
    <row r="61" spans="1:27" x14ac:dyDescent="0.3">
      <c r="P61" s="66"/>
    </row>
    <row r="62" spans="1:27" x14ac:dyDescent="0.3">
      <c r="O62" s="67"/>
      <c r="P62" s="68"/>
    </row>
    <row r="63" spans="1:27" x14ac:dyDescent="0.3">
      <c r="O63" s="67"/>
      <c r="P63" s="68"/>
    </row>
    <row r="64" spans="1:27" x14ac:dyDescent="0.3">
      <c r="O64" s="67"/>
      <c r="P64" s="68"/>
    </row>
  </sheetData>
  <phoneticPr fontId="5" type="noConversion"/>
  <conditionalFormatting sqref="B15:C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3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3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3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3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Q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T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W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F596-A8F1-4E2F-B20F-33069689ED32}">
  <sheetPr>
    <tabColor rgb="FF00B0F0"/>
  </sheetPr>
  <dimension ref="A1:T17"/>
  <sheetViews>
    <sheetView workbookViewId="0">
      <selection sqref="A1:XFD1"/>
    </sheetView>
  </sheetViews>
  <sheetFormatPr defaultRowHeight="14.4" x14ac:dyDescent="0.3"/>
  <sheetData>
    <row r="1" spans="1:20" s="5" customFormat="1" ht="18" x14ac:dyDescent="0.35"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  <c r="O1" s="6" t="s">
        <v>27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32</v>
      </c>
    </row>
    <row r="2" spans="1:20" x14ac:dyDescent="0.3">
      <c r="A2" s="2"/>
      <c r="B2" s="2"/>
      <c r="C2" s="2"/>
      <c r="E2" t="s">
        <v>17</v>
      </c>
      <c r="F2" s="2">
        <v>14</v>
      </c>
      <c r="G2" s="2">
        <v>13.5</v>
      </c>
      <c r="H2" s="2">
        <v>13</v>
      </c>
      <c r="I2" s="2">
        <v>13</v>
      </c>
      <c r="J2" s="2">
        <v>12</v>
      </c>
      <c r="K2" s="2">
        <v>11.5</v>
      </c>
      <c r="L2" s="2">
        <v>11</v>
      </c>
      <c r="M2" s="2">
        <v>10.5</v>
      </c>
      <c r="N2" s="2">
        <v>10</v>
      </c>
      <c r="O2" s="2">
        <v>14</v>
      </c>
      <c r="P2" s="2">
        <v>9</v>
      </c>
      <c r="Q2" s="2">
        <v>8.5</v>
      </c>
      <c r="R2" s="2">
        <v>8</v>
      </c>
      <c r="S2" s="2">
        <v>7.5</v>
      </c>
      <c r="T2" s="2">
        <v>7</v>
      </c>
    </row>
    <row r="3" spans="1:20" x14ac:dyDescent="0.3">
      <c r="A3" s="2"/>
      <c r="B3" s="2"/>
      <c r="C3" s="2"/>
      <c r="E3" t="s">
        <v>33</v>
      </c>
      <c r="F3" s="2">
        <v>9</v>
      </c>
      <c r="G3" s="2">
        <v>7.5</v>
      </c>
      <c r="H3" s="2">
        <v>8</v>
      </c>
      <c r="I3" s="2">
        <v>15</v>
      </c>
      <c r="J3" s="2">
        <v>9</v>
      </c>
      <c r="K3" s="2">
        <v>9.5</v>
      </c>
      <c r="L3" s="2">
        <v>14</v>
      </c>
      <c r="M3" s="2">
        <v>10.5</v>
      </c>
      <c r="N3" s="2">
        <v>11</v>
      </c>
      <c r="O3" s="2">
        <v>13</v>
      </c>
      <c r="P3" s="2">
        <v>12</v>
      </c>
      <c r="Q3" s="2">
        <v>12.5</v>
      </c>
      <c r="R3" s="2">
        <v>13</v>
      </c>
      <c r="S3" s="2">
        <v>13.5</v>
      </c>
      <c r="T3" s="2">
        <v>14</v>
      </c>
    </row>
    <row r="4" spans="1:20" x14ac:dyDescent="0.3">
      <c r="A4" s="2"/>
      <c r="B4" s="2"/>
      <c r="C4" s="2"/>
    </row>
    <row r="5" spans="1:20" x14ac:dyDescent="0.3">
      <c r="A5" s="2"/>
      <c r="B5" s="2"/>
      <c r="C5" s="2"/>
    </row>
    <row r="6" spans="1:20" x14ac:dyDescent="0.3">
      <c r="A6" s="2"/>
      <c r="B6" s="2"/>
      <c r="C6" s="2"/>
    </row>
    <row r="7" spans="1:20" x14ac:dyDescent="0.3">
      <c r="A7" s="2"/>
      <c r="B7" s="2"/>
      <c r="C7" s="2"/>
    </row>
    <row r="8" spans="1:20" x14ac:dyDescent="0.3">
      <c r="A8" s="2"/>
      <c r="B8" s="2"/>
      <c r="C8" s="2"/>
    </row>
    <row r="9" spans="1:20" x14ac:dyDescent="0.3">
      <c r="A9" s="2"/>
      <c r="B9" s="2"/>
      <c r="C9" s="2"/>
    </row>
    <row r="10" spans="1:20" x14ac:dyDescent="0.3">
      <c r="A10" s="2"/>
      <c r="B10" s="2"/>
      <c r="C10" s="2"/>
    </row>
    <row r="11" spans="1:20" x14ac:dyDescent="0.3">
      <c r="A11" s="2"/>
      <c r="B11" s="2"/>
      <c r="C11" s="2"/>
    </row>
    <row r="12" spans="1:20" x14ac:dyDescent="0.3">
      <c r="A12" s="2"/>
      <c r="B12" s="2"/>
      <c r="C12" s="2"/>
    </row>
    <row r="13" spans="1:20" x14ac:dyDescent="0.3">
      <c r="A13" s="2"/>
      <c r="B13" s="2"/>
      <c r="C13" s="2"/>
    </row>
    <row r="14" spans="1:20" x14ac:dyDescent="0.3">
      <c r="A14" s="2"/>
      <c r="B14" s="2"/>
      <c r="C14" s="2"/>
    </row>
    <row r="15" spans="1:20" x14ac:dyDescent="0.3">
      <c r="A15" s="2"/>
      <c r="B15" s="2"/>
      <c r="C15" s="2"/>
    </row>
    <row r="16" spans="1:20" x14ac:dyDescent="0.3">
      <c r="A16" s="2"/>
      <c r="B16" s="2"/>
      <c r="C16" s="2"/>
    </row>
    <row r="17" spans="1:3" x14ac:dyDescent="0.3">
      <c r="A17" s="2"/>
      <c r="B17" s="2"/>
      <c r="C17" s="2"/>
    </row>
  </sheetData>
  <sortState xmlns:xlrd2="http://schemas.microsoft.com/office/spreadsheetml/2017/richdata2" ref="B2:B16">
    <sortCondition descending="1" ref="B2:B1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Trend400</vt:lpstr>
      <vt:lpstr>KRITÉRIUM</vt:lpstr>
      <vt:lpstr>Munka1</vt:lpstr>
      <vt:lpstr>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Dénes Szieberth</cp:lastModifiedBy>
  <cp:lastPrinted>2022-10-16T17:19:29Z</cp:lastPrinted>
  <dcterms:created xsi:type="dcterms:W3CDTF">2022-10-16T14:03:29Z</dcterms:created>
  <dcterms:modified xsi:type="dcterms:W3CDTF">2023-01-21T21:09:54Z</dcterms:modified>
</cp:coreProperties>
</file>